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omparatif et mesures" sheetId="1" r:id="rId1"/>
  </sheets>
  <externalReferences>
    <externalReference r:id="rId4"/>
  </externalReferences>
  <definedNames>
    <definedName name="_xlfn.IFERROR" hidden="1">#NAME?</definedName>
    <definedName name="Hi_La_Alp_üZ_üS">#REF!,#REF!,#REF!</definedName>
    <definedName name="ID">"nicht identifiziert"</definedName>
    <definedName name="KlickAnbaumeth">#REF!</definedName>
    <definedName name="KlickZonenEintlg">#REF!</definedName>
    <definedName name="RGVE">#REF!,#REF!,#REF!,#REF!</definedName>
    <definedName name="Ri_Pf_Bi_MZ_MS">#REF!,#REF!,#REF!,#REF!,#REF!</definedName>
    <definedName name="_xlnm.Print_Area" localSheetId="0">'Comparatif et mesures'!$A$1:$U$139</definedName>
  </definedNames>
  <calcPr fullCalcOnLoad="1"/>
</workbook>
</file>

<file path=xl/sharedStrings.xml><?xml version="1.0" encoding="utf-8"?>
<sst xmlns="http://schemas.openxmlformats.org/spreadsheetml/2006/main" count="388" uniqueCount="96">
  <si>
    <t>Zone de plaine</t>
  </si>
  <si>
    <t>ha</t>
  </si>
  <si>
    <t>Zone des collines</t>
  </si>
  <si>
    <t>Zone montagne 1</t>
  </si>
  <si>
    <t>Zone montagne 2</t>
  </si>
  <si>
    <t>Zone montagne 3</t>
  </si>
  <si>
    <t>Montant de base contribution de transition</t>
  </si>
  <si>
    <t>UGB</t>
  </si>
  <si>
    <t>x</t>
  </si>
  <si>
    <t>=</t>
  </si>
  <si>
    <t>Vaches laitières</t>
  </si>
  <si>
    <t>Autres vaches</t>
  </si>
  <si>
    <t>Contribution de base</t>
  </si>
  <si>
    <t>Contribution à la production dans des conditions difficiles</t>
  </si>
  <si>
    <t>Autres contributions</t>
  </si>
  <si>
    <t>Contribution à la mise au pâturage</t>
  </si>
  <si>
    <t>Contribution extenso (céréales, tournesol, pois protéagineux, féverole, lupin, colza)</t>
  </si>
  <si>
    <t>Contribution pour le non-recours aux produits phytosanitaires en grandes cultures</t>
  </si>
  <si>
    <t>Contribution pour la réduction des herbicides sur les terres ouvertes</t>
  </si>
  <si>
    <t>Contribution pour le non-recours aux herbicides en grandes cultures</t>
  </si>
  <si>
    <t xml:space="preserve">   - Colza, betteraves, pdt</t>
  </si>
  <si>
    <t xml:space="preserve">   - Autres cultures</t>
  </si>
  <si>
    <t xml:space="preserve">   - Colza, pdt</t>
  </si>
  <si>
    <t xml:space="preserve">   - Autres TO</t>
  </si>
  <si>
    <t>Contribution pour la réduction des produits phytosanitaires dans les betteraves sucrières</t>
  </si>
  <si>
    <t xml:space="preserve">   - désherbage mécanique dès 4 feulles</t>
  </si>
  <si>
    <t xml:space="preserve">   - désherbage mécanique dès semis</t>
  </si>
  <si>
    <t xml:space="preserve">   - non-recours aux herbicides</t>
  </si>
  <si>
    <t>Contribution pour une couverture appropriée du sol</t>
  </si>
  <si>
    <t>Contributions pour des techniques culturales préservant le sol</t>
  </si>
  <si>
    <t>Contribution pour des techniques culturales préservant le sol</t>
  </si>
  <si>
    <t xml:space="preserve">   - sous-litière</t>
  </si>
  <si>
    <t xml:space="preserve">   - semis en bande</t>
  </si>
  <si>
    <t xml:space="preserve">   - semis direct</t>
  </si>
  <si>
    <t>Contribution pour une utilisation efficiente de l’azote en grandes cultures</t>
  </si>
  <si>
    <t xml:space="preserve">   - non-recours aux fongicides et insect.</t>
  </si>
  <si>
    <t xml:space="preserve">   - vaches laitières</t>
  </si>
  <si>
    <t xml:space="preserve">   - autres vaches</t>
  </si>
  <si>
    <t xml:space="preserve">   - animaux femelles &lt; 160 j.</t>
  </si>
  <si>
    <t xml:space="preserve">   - animaux femelles &gt;365 j.</t>
  </si>
  <si>
    <t xml:space="preserve">   - animaux femelles 160 à 365 j.</t>
  </si>
  <si>
    <t xml:space="preserve">   - animaux mâles &gt;730 j.</t>
  </si>
  <si>
    <t xml:space="preserve">   - animaux mâles 365 - 730 j.</t>
  </si>
  <si>
    <t xml:space="preserve">   - animaux mâles 160-365 j.</t>
  </si>
  <si>
    <t xml:space="preserve">   - animaux mâles y 160 j.</t>
  </si>
  <si>
    <t>SRPA+</t>
  </si>
  <si>
    <t>Nbre moyen vêlage</t>
  </si>
  <si>
    <t>Contribution supplémentaire pour le non-recours aux herbicides</t>
  </si>
  <si>
    <t>Total des mesures liées à la fertilités des sols</t>
  </si>
  <si>
    <t>Autres mesures liées à la production végétale</t>
  </si>
  <si>
    <t>Total des autres mesures liées à la production végétale</t>
  </si>
  <si>
    <t>Total des mesures liées à la production animale</t>
  </si>
  <si>
    <t>Contribution à la transition</t>
  </si>
  <si>
    <t>Total de la contribution à la transition</t>
  </si>
  <si>
    <t>Mesures liées à la fertilité des sol</t>
  </si>
  <si>
    <t>Mesures liées à l'utilisation de produits phytosanitaires</t>
  </si>
  <si>
    <t>Total des mesures liées à l'utilisation de produits phytos.</t>
  </si>
  <si>
    <t>Mesures liées à la production animale</t>
  </si>
  <si>
    <t>Quel sera l'impact des changements dans le calcul des contributions sur mon exploitation ?</t>
  </si>
  <si>
    <t>Contribution à la sécurité à l'appovisionnement</t>
  </si>
  <si>
    <t>Situation actuelle : 2022</t>
  </si>
  <si>
    <t>Ecart</t>
  </si>
  <si>
    <t xml:space="preserve">   - SPB herbagères</t>
  </si>
  <si>
    <t>Total avant échelonnement</t>
  </si>
  <si>
    <t xml:space="preserve">   - Terres ouvertes &amp; cultures pérennes</t>
  </si>
  <si>
    <t xml:space="preserve">   - Prairies temporaires</t>
  </si>
  <si>
    <t xml:space="preserve">   - Surf. herb. permanentes hors SPB</t>
  </si>
  <si>
    <t>Surfaces à l'étranger exploitées par tradition</t>
  </si>
  <si>
    <t>Nbre d'exploitations</t>
  </si>
  <si>
    <t>Seuil max.</t>
  </si>
  <si>
    <t>Seuil inf.</t>
  </si>
  <si>
    <t>Part de surface</t>
  </si>
  <si>
    <t>Taux réduction</t>
  </si>
  <si>
    <t>Total après échelonnement</t>
  </si>
  <si>
    <t xml:space="preserve">   - Surf. herb. permanentes</t>
  </si>
  <si>
    <t>Total de la contribution  dans des conditions difficiles</t>
  </si>
  <si>
    <t>Terres ouvertes &amp; cultures pérennes en CH</t>
  </si>
  <si>
    <t>Terres assolées en CH</t>
  </si>
  <si>
    <t>ha TO en CH</t>
  </si>
  <si>
    <t>ha TA en CH</t>
  </si>
  <si>
    <t>UGBFG de l'exploitation</t>
  </si>
  <si>
    <t>Seuil inf. UGBFG pour 100% contributions</t>
  </si>
  <si>
    <t>Total contribution de base sécurité à l'approvisionnement</t>
  </si>
  <si>
    <t>Consignes pour effectuer le calcul soi-même</t>
  </si>
  <si>
    <t>- Réunissez votre dernier recensement et votre dernier décompte de paiements directs</t>
  </si>
  <si>
    <t>- Concernant les mesures 2023/2024, vous pouvez cliquer sur les liens hypertexte afin d'accéder à la fiche explicative de la mesure</t>
  </si>
  <si>
    <t>Situation future : 2023</t>
  </si>
  <si>
    <t>Contribution à l'allongement de la durée de vie des vaches (dès 2024)</t>
  </si>
  <si>
    <t>- Complétez uniquement les cellules jaunes nécessaires qui vous concernent. En cliquant sur la cellule lisez et suivez les consignes d'aide à la saisie.</t>
  </si>
  <si>
    <r>
      <t>ha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</si>
  <si>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Sont exclues, les PT en semis sous litière, les intercultures ainsi que le blé et triticale après maïs</t>
    </r>
  </si>
  <si>
    <t>Contribution supplémentaire betterave</t>
  </si>
  <si>
    <t>Si versement de la contribution bio ou de non-recous aux produits phytosanitaires</t>
  </si>
  <si>
    <t>version 22.08.2022</t>
  </si>
  <si>
    <t>Transfert vers PlanaFRI (fonctionnalité pour les conseiller-ères)</t>
  </si>
  <si>
    <t xml:space="preserve"> --&gt; Copier les cellules ci-dessous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</si>
</sst>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b/>
      <i/>
      <u val="single"/>
      <sz val="10"/>
      <color indexed="3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6">
    <xf numFmtId="0" fontId="0" fillId="0" borderId="0" xfId="0" applyAlignment="1">
      <alignment/>
    </xf>
    <xf numFmtId="2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 applyProtection="1">
      <alignment/>
      <protection/>
    </xf>
    <xf numFmtId="0" fontId="56" fillId="34" borderId="0" xfId="0" applyFont="1" applyFill="1" applyAlignment="1" applyProtection="1">
      <alignment horizontal="center"/>
      <protection/>
    </xf>
    <xf numFmtId="0" fontId="56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5" fillId="14" borderId="0" xfId="0" applyFont="1" applyFill="1" applyAlignment="1" applyProtection="1">
      <alignment/>
      <protection/>
    </xf>
    <xf numFmtId="0" fontId="7" fillId="14" borderId="0" xfId="0" applyFont="1" applyFill="1" applyAlignment="1" applyProtection="1">
      <alignment/>
      <protection/>
    </xf>
    <xf numFmtId="0" fontId="7" fillId="14" borderId="0" xfId="0" applyFont="1" applyFill="1" applyAlignment="1" applyProtection="1">
      <alignment horizontal="center"/>
      <protection/>
    </xf>
    <xf numFmtId="0" fontId="7" fillId="14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3" fontId="0" fillId="0" borderId="0" xfId="0" applyNumberFormat="1" applyAlignment="1" applyProtection="1" quotePrefix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 quotePrefix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30" borderId="0" xfId="0" applyFill="1" applyAlignment="1" applyProtection="1">
      <alignment horizontal="center" vertical="center"/>
      <protection locked="0"/>
    </xf>
    <xf numFmtId="0" fontId="0" fillId="30" borderId="0" xfId="0" applyFill="1" applyAlignment="1" applyProtection="1">
      <alignment horizontal="center" vertical="top"/>
      <protection locked="0"/>
    </xf>
    <xf numFmtId="3" fontId="0" fillId="3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3" fontId="8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12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13" fillId="36" borderId="0" xfId="0" applyFont="1" applyFill="1" applyAlignment="1" applyProtection="1" quotePrefix="1">
      <alignment/>
      <protection/>
    </xf>
    <xf numFmtId="4" fontId="0" fillId="37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8" fillId="34" borderId="0" xfId="0" applyFont="1" applyFill="1" applyAlignment="1" applyProtection="1">
      <alignment horizontal="right" vertical="center"/>
      <protection/>
    </xf>
    <xf numFmtId="3" fontId="0" fillId="38" borderId="0" xfId="0" applyNumberFormat="1" applyFill="1" applyAlignment="1" applyProtection="1">
      <alignment horizontal="left"/>
      <protection/>
    </xf>
    <xf numFmtId="0" fontId="0" fillId="38" borderId="0" xfId="0" applyFill="1" applyAlignment="1" applyProtection="1">
      <alignment horizontal="left"/>
      <protection/>
    </xf>
    <xf numFmtId="3" fontId="0" fillId="38" borderId="0" xfId="0" applyNumberFormat="1" applyFont="1" applyFill="1" applyAlignment="1" applyProtection="1">
      <alignment horizontal="left"/>
      <protection/>
    </xf>
    <xf numFmtId="0" fontId="0" fillId="39" borderId="0" xfId="0" applyFill="1" applyAlignment="1" applyProtection="1">
      <alignment/>
      <protection/>
    </xf>
    <xf numFmtId="3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0" fontId="0" fillId="39" borderId="0" xfId="0" applyFill="1" applyAlignment="1" applyProtection="1">
      <alignment horizontal="center" vertical="center"/>
      <protection/>
    </xf>
    <xf numFmtId="0" fontId="0" fillId="39" borderId="0" xfId="0" applyFill="1" applyAlignment="1" applyProtection="1">
      <alignment horizontal="left"/>
      <protection/>
    </xf>
    <xf numFmtId="0" fontId="59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61" fillId="0" borderId="0" xfId="44" applyFont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0" fontId="57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61" fillId="0" borderId="0" xfId="44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3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view/modifications-opd-2023/3-o%C3%B9-puis-je-obtenir-des-infos-plus-d%C3%A9taill%C3%A9es/4-3-couverture-appropri%C3%A9e-du-sol" TargetMode="External" /><Relationship Id="rId2" Type="http://schemas.openxmlformats.org/officeDocument/2006/relationships/hyperlink" Target="https://sites.google.com/view/modifications-opd-2023/3-o%C3%B9-puis-je-obtenir-des-infos-plus-d%C3%A9taill%C3%A9es/4-3-couverture-appropri%C3%A9e-du-sol" TargetMode="External" /><Relationship Id="rId3" Type="http://schemas.openxmlformats.org/officeDocument/2006/relationships/hyperlink" Target="https://sites.google.com/view/modifications-opd-2023/3-o%C3%B9-puis-je-obtenir-des-infos-plus-d%C3%A9taill%C3%A9es/4-1-non-recours-aux-produits-phytosanitaires" TargetMode="External" /><Relationship Id="rId4" Type="http://schemas.openxmlformats.org/officeDocument/2006/relationships/hyperlink" Target="https://sites.google.com/view/modifications-opd-2023/3-o%C3%B9-puis-je-obtenir-des-infos-plus-d%C3%A9taill%C3%A9es/4-2-non-recours-aux-herbicides" TargetMode="External" /><Relationship Id="rId5" Type="http://schemas.openxmlformats.org/officeDocument/2006/relationships/hyperlink" Target="https://sites.google.com/view/modifications-opd-2023/3-o%C3%B9-puis-je-obtenir-des-infos-plus-d%C3%A9taill%C3%A9es/4-4-utilisation-efficiente-de-lazote" TargetMode="External" /><Relationship Id="rId6" Type="http://schemas.openxmlformats.org/officeDocument/2006/relationships/hyperlink" Target="https://sites.google.com/view/modifications-opd-2023/4-o%C3%B9-puis-je-obtenir-des-informations-plus-d%C3%A9taill%C3%A9es/4-7-contribution-%C3%A0-la-mise-au-p%C3%A2turage" TargetMode="External" /><Relationship Id="rId7" Type="http://schemas.openxmlformats.org/officeDocument/2006/relationships/hyperlink" Target="https://sites.google.com/view/modifications-opd-2023/3-o%C3%B9-puis-je-obtenir-des-infos-plus-d%C3%A9taill%C3%A9es/4-8-allongement-dur%C3%A9e-de-vie-productive-des-vaches" TargetMode="External" /><Relationship Id="rId8" Type="http://schemas.openxmlformats.org/officeDocument/2006/relationships/hyperlink" Target="https://sites.google.com/view/modifications-opd-2023/3-o%C3%B9-puis-je-obtenir-des-infos-plus-d%C3%A9taill%C3%A9es/4-7-contribution-%C3%A0-la-mise-au-p%C3%A2turage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54"/>
  <sheetViews>
    <sheetView showGridLines="0" showZeros="0" tabSelected="1" zoomScalePageLayoutView="0" workbookViewId="0" topLeftCell="A3">
      <selection activeCell="Q12" sqref="Q12"/>
    </sheetView>
  </sheetViews>
  <sheetFormatPr defaultColWidth="0" defaultRowHeight="12.75" zeroHeight="1"/>
  <cols>
    <col min="1" max="3" width="11.57421875" style="5" customWidth="1"/>
    <col min="4" max="4" width="6.421875" style="5" customWidth="1"/>
    <col min="5" max="5" width="5.421875" style="5" customWidth="1"/>
    <col min="6" max="6" width="1.8515625" style="5" customWidth="1"/>
    <col min="7" max="7" width="5.28125" style="5" customWidth="1"/>
    <col min="8" max="8" width="1.8515625" style="5" customWidth="1"/>
    <col min="9" max="9" width="8.00390625" style="5" customWidth="1"/>
    <col min="10" max="10" width="1.421875" style="5" customWidth="1"/>
    <col min="11" max="13" width="11.57421875" style="5" customWidth="1"/>
    <col min="14" max="14" width="6.421875" style="5" customWidth="1"/>
    <col min="15" max="15" width="11.00390625" style="5" customWidth="1"/>
    <col min="16" max="16" width="1.8515625" style="5" customWidth="1"/>
    <col min="17" max="17" width="6.421875" style="7" customWidth="1"/>
    <col min="18" max="18" width="1.8515625" style="5" customWidth="1"/>
    <col min="19" max="19" width="9.140625" style="8" customWidth="1"/>
    <col min="20" max="20" width="1.421875" style="5" customWidth="1"/>
    <col min="21" max="21" width="7.7109375" style="8" customWidth="1"/>
    <col min="22" max="31" width="11.57421875" style="5" hidden="1" customWidth="1"/>
    <col min="32" max="32" width="3.140625" style="5" hidden="1" customWidth="1"/>
    <col min="33" max="16384" width="11.57421875" style="5" hidden="1" customWidth="1"/>
  </cols>
  <sheetData>
    <row r="3" spans="1:21" ht="18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4"/>
      <c r="T3" s="2"/>
      <c r="U3" s="72" t="s">
        <v>93</v>
      </c>
    </row>
    <row r="4" spans="1:21" ht="17.25" customHeight="1">
      <c r="A4" s="65" t="s">
        <v>83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6"/>
      <c r="S4" s="68"/>
      <c r="T4" s="66"/>
      <c r="U4" s="68"/>
    </row>
    <row r="5" spans="1:21" ht="14.25">
      <c r="A5" s="69" t="s">
        <v>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6"/>
      <c r="S5" s="68"/>
      <c r="T5" s="66"/>
      <c r="U5" s="68"/>
    </row>
    <row r="6" spans="1:21" ht="14.25">
      <c r="A6" s="69" t="s">
        <v>88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6"/>
      <c r="S6" s="68"/>
      <c r="T6" s="66"/>
      <c r="U6" s="68"/>
    </row>
    <row r="7" spans="1:21" ht="14.25">
      <c r="A7" s="69" t="s">
        <v>85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6"/>
      <c r="S7" s="68"/>
      <c r="T7" s="66"/>
      <c r="U7" s="68"/>
    </row>
    <row r="8" spans="1:21" ht="6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6"/>
      <c r="S8" s="68"/>
      <c r="T8" s="66"/>
      <c r="U8" s="68"/>
    </row>
    <row r="9" spans="1:21" s="13" customFormat="1" ht="15">
      <c r="A9" s="9" t="s">
        <v>59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2"/>
      <c r="T9" s="10"/>
      <c r="U9" s="12"/>
    </row>
    <row r="10" spans="1:21" ht="12.75">
      <c r="A10" s="85" t="s">
        <v>60</v>
      </c>
      <c r="B10" s="85"/>
      <c r="C10" s="85"/>
      <c r="D10" s="85"/>
      <c r="E10" s="85"/>
      <c r="F10" s="85"/>
      <c r="G10" s="85"/>
      <c r="H10" s="85"/>
      <c r="I10" s="85"/>
      <c r="J10" s="14"/>
      <c r="K10" s="85" t="s">
        <v>86</v>
      </c>
      <c r="L10" s="85"/>
      <c r="M10" s="85"/>
      <c r="N10" s="85"/>
      <c r="O10" s="85"/>
      <c r="P10" s="85"/>
      <c r="Q10" s="85"/>
      <c r="R10" s="85"/>
      <c r="S10" s="85"/>
      <c r="T10" s="14"/>
      <c r="U10" s="15" t="s">
        <v>61</v>
      </c>
    </row>
    <row r="11" spans="1:20" ht="12.75">
      <c r="A11" s="5" t="s">
        <v>68</v>
      </c>
      <c r="D11" s="57"/>
      <c r="E11" s="63" t="str">
        <f>IF(D11="","  &lt;-- saisie obligatoire","")</f>
        <v>  &lt;-- saisie obligatoire</v>
      </c>
      <c r="G11" s="16"/>
      <c r="I11" s="16"/>
      <c r="J11" s="17"/>
      <c r="K11" s="5" t="s">
        <v>68</v>
      </c>
      <c r="O11" s="5">
        <f>D11</f>
        <v>0</v>
      </c>
      <c r="T11" s="17"/>
    </row>
    <row r="12" spans="1:20" ht="12.75">
      <c r="A12" s="5" t="s">
        <v>80</v>
      </c>
      <c r="D12" s="57"/>
      <c r="E12" s="63" t="str">
        <f>IF(D12="","  &lt;-- saisie obligatoire","")</f>
        <v>  &lt;-- saisie obligatoire</v>
      </c>
      <c r="J12" s="17"/>
      <c r="K12" s="5" t="str">
        <f>A12</f>
        <v>UGBFG de l'exploitation</v>
      </c>
      <c r="N12" s="5">
        <f>D12</f>
        <v>0</v>
      </c>
      <c r="T12" s="17"/>
    </row>
    <row r="13" spans="1:21" ht="4.5" customHeight="1">
      <c r="A13" s="18"/>
      <c r="B13" s="18"/>
      <c r="C13" s="18"/>
      <c r="D13" s="18"/>
      <c r="E13" s="18"/>
      <c r="F13" s="18"/>
      <c r="G13" s="19"/>
      <c r="H13" s="18"/>
      <c r="I13" s="19"/>
      <c r="J13" s="17"/>
      <c r="K13" s="18"/>
      <c r="L13" s="18"/>
      <c r="M13" s="18"/>
      <c r="N13" s="18"/>
      <c r="O13" s="18"/>
      <c r="P13" s="18"/>
      <c r="Q13" s="20"/>
      <c r="R13" s="18"/>
      <c r="S13" s="21"/>
      <c r="T13" s="17"/>
      <c r="U13" s="21"/>
    </row>
    <row r="14" spans="10:20" ht="4.5" customHeight="1">
      <c r="J14" s="17"/>
      <c r="T14" s="17"/>
    </row>
    <row r="15" spans="1:21" ht="12.75">
      <c r="A15" s="60" t="s">
        <v>12</v>
      </c>
      <c r="B15" s="23"/>
      <c r="C15" s="89" t="str">
        <f>IF(SUM(D17:D45)=0,"saisir ci-dessous la SAU de l'exploition","")</f>
        <v>saisir ci-dessous la SAU de l'exploition</v>
      </c>
      <c r="D15" s="89"/>
      <c r="E15" s="89"/>
      <c r="F15" s="89"/>
      <c r="G15" s="89"/>
      <c r="H15" s="89"/>
      <c r="I15" s="89"/>
      <c r="J15" s="17"/>
      <c r="K15" s="60" t="s">
        <v>12</v>
      </c>
      <c r="L15" s="23"/>
      <c r="M15" s="23"/>
      <c r="N15" s="23"/>
      <c r="O15" s="23"/>
      <c r="P15" s="23"/>
      <c r="Q15" s="24"/>
      <c r="R15" s="23"/>
      <c r="S15" s="25"/>
      <c r="T15" s="17"/>
      <c r="U15" s="25"/>
    </row>
    <row r="16" spans="1:21" s="26" customFormat="1" ht="12.75">
      <c r="A16" s="26" t="s">
        <v>0</v>
      </c>
      <c r="G16" s="27"/>
      <c r="I16" s="27"/>
      <c r="J16" s="28"/>
      <c r="K16" s="26" t="str">
        <f>A16</f>
        <v>Zone de plaine</v>
      </c>
      <c r="Q16" s="29"/>
      <c r="S16" s="30"/>
      <c r="T16" s="28"/>
      <c r="U16" s="30"/>
    </row>
    <row r="17" spans="1:20" ht="12.75">
      <c r="A17" s="31" t="s">
        <v>64</v>
      </c>
      <c r="D17" s="57"/>
      <c r="E17" s="8" t="s">
        <v>1</v>
      </c>
      <c r="F17" s="8" t="s">
        <v>8</v>
      </c>
      <c r="G17" s="32">
        <v>900</v>
      </c>
      <c r="H17" s="33" t="s">
        <v>9</v>
      </c>
      <c r="I17" s="32">
        <f>-D17*G17</f>
        <v>0</v>
      </c>
      <c r="J17" s="17"/>
      <c r="K17" s="5" t="str">
        <f aca="true" t="shared" si="0" ref="K17:K40">A17</f>
        <v>   - Terres ouvertes &amp; cultures pérennes</v>
      </c>
      <c r="N17" s="25">
        <f>D17</f>
        <v>0</v>
      </c>
      <c r="O17" s="8" t="s">
        <v>1</v>
      </c>
      <c r="P17" s="8" t="s">
        <v>8</v>
      </c>
      <c r="Q17" s="32">
        <v>700</v>
      </c>
      <c r="R17" s="33" t="s">
        <v>9</v>
      </c>
      <c r="S17" s="32">
        <f>N17*Q17</f>
        <v>0</v>
      </c>
      <c r="T17" s="17"/>
    </row>
    <row r="18" spans="1:20" ht="12.75">
      <c r="A18" s="31" t="s">
        <v>65</v>
      </c>
      <c r="D18" s="57"/>
      <c r="E18" s="8" t="s">
        <v>1</v>
      </c>
      <c r="F18" s="8" t="s">
        <v>8</v>
      </c>
      <c r="G18" s="32">
        <v>900</v>
      </c>
      <c r="H18" s="33" t="s">
        <v>9</v>
      </c>
      <c r="I18" s="32">
        <f>-D18*G18</f>
        <v>0</v>
      </c>
      <c r="J18" s="17"/>
      <c r="K18" s="5" t="str">
        <f t="shared" si="0"/>
        <v>   - Prairies temporaires</v>
      </c>
      <c r="N18" s="25">
        <f>D18</f>
        <v>0</v>
      </c>
      <c r="O18" s="8" t="s">
        <v>1</v>
      </c>
      <c r="P18" s="8" t="s">
        <v>8</v>
      </c>
      <c r="Q18" s="32">
        <v>350</v>
      </c>
      <c r="R18" s="33" t="s">
        <v>9</v>
      </c>
      <c r="S18" s="32">
        <f>N18*Q18</f>
        <v>0</v>
      </c>
      <c r="T18" s="17"/>
    </row>
    <row r="19" spans="1:20" ht="12.75">
      <c r="A19" s="31" t="s">
        <v>62</v>
      </c>
      <c r="D19" s="57"/>
      <c r="E19" s="8" t="s">
        <v>1</v>
      </c>
      <c r="F19" s="8" t="s">
        <v>8</v>
      </c>
      <c r="G19" s="32">
        <f>IF($D$12="",0,IF($D$12&gt;$G$70,450,$D$12/$G$70*450))</f>
        <v>0</v>
      </c>
      <c r="H19" s="33" t="s">
        <v>9</v>
      </c>
      <c r="I19" s="32">
        <f>-D19*G19</f>
        <v>0</v>
      </c>
      <c r="J19" s="17"/>
      <c r="K19" s="5" t="str">
        <f>A19</f>
        <v>   - SPB herbagères</v>
      </c>
      <c r="N19" s="25">
        <f>D19</f>
        <v>0</v>
      </c>
      <c r="O19" s="8" t="s">
        <v>1</v>
      </c>
      <c r="P19" s="8" t="s">
        <v>8</v>
      </c>
      <c r="Q19" s="32">
        <f>IF($D$12="",0,IF($N$12&gt;$Q$70,300,$N$12/$Q$70*300))</f>
        <v>0</v>
      </c>
      <c r="R19" s="33" t="s">
        <v>9</v>
      </c>
      <c r="S19" s="32">
        <f>N19*Q19</f>
        <v>0</v>
      </c>
      <c r="T19" s="17"/>
    </row>
    <row r="20" spans="1:20" ht="12.75">
      <c r="A20" s="31" t="s">
        <v>66</v>
      </c>
      <c r="D20" s="57"/>
      <c r="E20" s="8" t="s">
        <v>1</v>
      </c>
      <c r="F20" s="8" t="s">
        <v>8</v>
      </c>
      <c r="G20" s="32">
        <f>IF($D$12="",0,IF($D$12&gt;$G$70,900,$D$12/$G$70*900))</f>
        <v>0</v>
      </c>
      <c r="H20" s="33" t="s">
        <v>9</v>
      </c>
      <c r="I20" s="32">
        <f>-D20*G20</f>
        <v>0</v>
      </c>
      <c r="J20" s="17"/>
      <c r="K20" s="5" t="str">
        <f>A20</f>
        <v>   - Surf. herb. permanentes hors SPB</v>
      </c>
      <c r="N20" s="25">
        <f>D20</f>
        <v>0</v>
      </c>
      <c r="O20" s="8" t="s">
        <v>1</v>
      </c>
      <c r="P20" s="8" t="s">
        <v>8</v>
      </c>
      <c r="Q20" s="32">
        <f>IF($D$12="",0,IF($N$12&gt;$Q$70,600,$N$12/$Q$70*600))</f>
        <v>0</v>
      </c>
      <c r="R20" s="33" t="s">
        <v>9</v>
      </c>
      <c r="S20" s="32">
        <f>N20*Q20</f>
        <v>0</v>
      </c>
      <c r="T20" s="17"/>
    </row>
    <row r="21" spans="1:21" s="26" customFormat="1" ht="12.75">
      <c r="A21" s="26" t="s">
        <v>2</v>
      </c>
      <c r="G21" s="27"/>
      <c r="I21" s="27"/>
      <c r="J21" s="28"/>
      <c r="K21" s="26" t="str">
        <f t="shared" si="0"/>
        <v>Zone des collines</v>
      </c>
      <c r="Q21" s="29"/>
      <c r="S21" s="30"/>
      <c r="T21" s="28"/>
      <c r="U21" s="30"/>
    </row>
    <row r="22" spans="1:20" ht="12.75">
      <c r="A22" s="31" t="str">
        <f>A17</f>
        <v>   - Terres ouvertes &amp; cultures pérennes</v>
      </c>
      <c r="D22" s="57"/>
      <c r="E22" s="8" t="s">
        <v>1</v>
      </c>
      <c r="F22" s="8" t="s">
        <v>8</v>
      </c>
      <c r="G22" s="32">
        <f>G17</f>
        <v>900</v>
      </c>
      <c r="H22" s="33" t="s">
        <v>9</v>
      </c>
      <c r="I22" s="32">
        <f>-D22*G22</f>
        <v>0</v>
      </c>
      <c r="J22" s="17"/>
      <c r="K22" s="5" t="str">
        <f t="shared" si="0"/>
        <v>   - Terres ouvertes &amp; cultures pérennes</v>
      </c>
      <c r="N22" s="25">
        <f>D22</f>
        <v>0</v>
      </c>
      <c r="O22" s="8" t="s">
        <v>1</v>
      </c>
      <c r="P22" s="8" t="s">
        <v>8</v>
      </c>
      <c r="Q22" s="32">
        <f>Q17</f>
        <v>700</v>
      </c>
      <c r="R22" s="33" t="s">
        <v>9</v>
      </c>
      <c r="S22" s="32">
        <f>N22*Q22</f>
        <v>0</v>
      </c>
      <c r="T22" s="17"/>
    </row>
    <row r="23" spans="1:20" ht="12.75">
      <c r="A23" s="31" t="str">
        <f>A18</f>
        <v>   - Prairies temporaires</v>
      </c>
      <c r="D23" s="57"/>
      <c r="E23" s="8" t="s">
        <v>1</v>
      </c>
      <c r="F23" s="8" t="s">
        <v>8</v>
      </c>
      <c r="G23" s="32">
        <f>G18</f>
        <v>900</v>
      </c>
      <c r="H23" s="33" t="s">
        <v>9</v>
      </c>
      <c r="I23" s="32">
        <f>-D23*G23</f>
        <v>0</v>
      </c>
      <c r="J23" s="17"/>
      <c r="K23" s="5" t="str">
        <f t="shared" si="0"/>
        <v>   - Prairies temporaires</v>
      </c>
      <c r="N23" s="25">
        <f>D23</f>
        <v>0</v>
      </c>
      <c r="O23" s="8" t="s">
        <v>1</v>
      </c>
      <c r="P23" s="8" t="s">
        <v>8</v>
      </c>
      <c r="Q23" s="32">
        <f>Q18</f>
        <v>350</v>
      </c>
      <c r="R23" s="33" t="s">
        <v>9</v>
      </c>
      <c r="S23" s="32">
        <f>N23*Q23</f>
        <v>0</v>
      </c>
      <c r="T23" s="17"/>
    </row>
    <row r="24" spans="1:20" ht="12.75">
      <c r="A24" s="31" t="s">
        <v>62</v>
      </c>
      <c r="D24" s="57"/>
      <c r="E24" s="8" t="s">
        <v>1</v>
      </c>
      <c r="F24" s="8" t="s">
        <v>8</v>
      </c>
      <c r="G24" s="32">
        <f>G19</f>
        <v>0</v>
      </c>
      <c r="H24" s="33" t="s">
        <v>9</v>
      </c>
      <c r="I24" s="32">
        <f>-D24*G24</f>
        <v>0</v>
      </c>
      <c r="J24" s="17"/>
      <c r="K24" s="5" t="str">
        <f t="shared" si="0"/>
        <v>   - SPB herbagères</v>
      </c>
      <c r="N24" s="25">
        <f>D24</f>
        <v>0</v>
      </c>
      <c r="O24" s="8" t="s">
        <v>1</v>
      </c>
      <c r="P24" s="8" t="s">
        <v>8</v>
      </c>
      <c r="Q24" s="32">
        <f>Q19</f>
        <v>0</v>
      </c>
      <c r="R24" s="33" t="s">
        <v>9</v>
      </c>
      <c r="S24" s="32">
        <f>N24*Q24</f>
        <v>0</v>
      </c>
      <c r="T24" s="17"/>
    </row>
    <row r="25" spans="1:20" ht="12.75">
      <c r="A25" s="31" t="s">
        <v>66</v>
      </c>
      <c r="D25" s="57"/>
      <c r="E25" s="8" t="s">
        <v>1</v>
      </c>
      <c r="F25" s="8" t="s">
        <v>8</v>
      </c>
      <c r="G25" s="32">
        <f>G20</f>
        <v>0</v>
      </c>
      <c r="H25" s="33" t="s">
        <v>9</v>
      </c>
      <c r="I25" s="32">
        <f>-D25*G25</f>
        <v>0</v>
      </c>
      <c r="J25" s="17"/>
      <c r="K25" s="5" t="str">
        <f t="shared" si="0"/>
        <v>   - Surf. herb. permanentes hors SPB</v>
      </c>
      <c r="N25" s="25">
        <f>D25</f>
        <v>0</v>
      </c>
      <c r="O25" s="8" t="s">
        <v>1</v>
      </c>
      <c r="P25" s="8" t="s">
        <v>8</v>
      </c>
      <c r="Q25" s="32">
        <f>Q20</f>
        <v>0</v>
      </c>
      <c r="R25" s="33" t="s">
        <v>9</v>
      </c>
      <c r="S25" s="32">
        <f>N25*Q25</f>
        <v>0</v>
      </c>
      <c r="T25" s="17"/>
    </row>
    <row r="26" spans="1:21" s="26" customFormat="1" ht="12.75">
      <c r="A26" s="26" t="s">
        <v>3</v>
      </c>
      <c r="G26" s="27"/>
      <c r="I26" s="27"/>
      <c r="J26" s="28"/>
      <c r="K26" s="26" t="str">
        <f t="shared" si="0"/>
        <v>Zone montagne 1</v>
      </c>
      <c r="Q26" s="29"/>
      <c r="S26" s="30"/>
      <c r="T26" s="28"/>
      <c r="U26" s="30"/>
    </row>
    <row r="27" spans="1:20" ht="12.75">
      <c r="A27" s="31" t="str">
        <f>A22</f>
        <v>   - Terres ouvertes &amp; cultures pérennes</v>
      </c>
      <c r="D27" s="57"/>
      <c r="E27" s="8" t="s">
        <v>1</v>
      </c>
      <c r="F27" s="8" t="s">
        <v>8</v>
      </c>
      <c r="G27" s="32">
        <f aca="true" t="shared" si="1" ref="G27:G40">G22</f>
        <v>900</v>
      </c>
      <c r="H27" s="33" t="s">
        <v>9</v>
      </c>
      <c r="I27" s="32">
        <f>-D27*G27</f>
        <v>0</v>
      </c>
      <c r="J27" s="17"/>
      <c r="K27" s="5" t="str">
        <f t="shared" si="0"/>
        <v>   - Terres ouvertes &amp; cultures pérennes</v>
      </c>
      <c r="N27" s="25">
        <f>D27</f>
        <v>0</v>
      </c>
      <c r="O27" s="8" t="s">
        <v>1</v>
      </c>
      <c r="P27" s="8" t="s">
        <v>8</v>
      </c>
      <c r="Q27" s="32">
        <f aca="true" t="shared" si="2" ref="Q27:Q40">Q22</f>
        <v>700</v>
      </c>
      <c r="R27" s="33" t="s">
        <v>9</v>
      </c>
      <c r="S27" s="32">
        <f>N27*Q27</f>
        <v>0</v>
      </c>
      <c r="T27" s="17"/>
    </row>
    <row r="28" spans="1:20" ht="12.75">
      <c r="A28" s="31" t="str">
        <f>A23</f>
        <v>   - Prairies temporaires</v>
      </c>
      <c r="D28" s="57"/>
      <c r="E28" s="8" t="s">
        <v>1</v>
      </c>
      <c r="F28" s="8" t="s">
        <v>8</v>
      </c>
      <c r="G28" s="32">
        <f t="shared" si="1"/>
        <v>900</v>
      </c>
      <c r="H28" s="33" t="s">
        <v>9</v>
      </c>
      <c r="I28" s="32">
        <f>-D28*G28</f>
        <v>0</v>
      </c>
      <c r="J28" s="17"/>
      <c r="K28" s="5" t="str">
        <f t="shared" si="0"/>
        <v>   - Prairies temporaires</v>
      </c>
      <c r="N28" s="25">
        <f>D28</f>
        <v>0</v>
      </c>
      <c r="O28" s="8" t="s">
        <v>1</v>
      </c>
      <c r="P28" s="8" t="s">
        <v>8</v>
      </c>
      <c r="Q28" s="32">
        <f t="shared" si="2"/>
        <v>350</v>
      </c>
      <c r="R28" s="33" t="s">
        <v>9</v>
      </c>
      <c r="S28" s="32">
        <f>N28*Q28</f>
        <v>0</v>
      </c>
      <c r="T28" s="17"/>
    </row>
    <row r="29" spans="1:20" ht="12.75">
      <c r="A29" s="31" t="s">
        <v>62</v>
      </c>
      <c r="D29" s="57"/>
      <c r="E29" s="8" t="s">
        <v>1</v>
      </c>
      <c r="F29" s="8" t="s">
        <v>8</v>
      </c>
      <c r="G29" s="32">
        <f t="shared" si="1"/>
        <v>0</v>
      </c>
      <c r="H29" s="33" t="s">
        <v>9</v>
      </c>
      <c r="I29" s="32">
        <f>-D29*G29</f>
        <v>0</v>
      </c>
      <c r="J29" s="17"/>
      <c r="K29" s="5" t="str">
        <f t="shared" si="0"/>
        <v>   - SPB herbagères</v>
      </c>
      <c r="N29" s="25">
        <f>D29</f>
        <v>0</v>
      </c>
      <c r="O29" s="8" t="s">
        <v>1</v>
      </c>
      <c r="P29" s="8" t="s">
        <v>8</v>
      </c>
      <c r="Q29" s="32">
        <f t="shared" si="2"/>
        <v>0</v>
      </c>
      <c r="R29" s="33" t="s">
        <v>9</v>
      </c>
      <c r="S29" s="32">
        <f>N29*Q29</f>
        <v>0</v>
      </c>
      <c r="T29" s="17"/>
    </row>
    <row r="30" spans="1:20" ht="12.75">
      <c r="A30" s="31" t="s">
        <v>66</v>
      </c>
      <c r="D30" s="57"/>
      <c r="E30" s="8" t="s">
        <v>1</v>
      </c>
      <c r="F30" s="8" t="s">
        <v>8</v>
      </c>
      <c r="G30" s="32">
        <f t="shared" si="1"/>
        <v>0</v>
      </c>
      <c r="H30" s="33" t="s">
        <v>9</v>
      </c>
      <c r="I30" s="32">
        <f>-D30*G30</f>
        <v>0</v>
      </c>
      <c r="J30" s="17"/>
      <c r="K30" s="5" t="str">
        <f t="shared" si="0"/>
        <v>   - Surf. herb. permanentes hors SPB</v>
      </c>
      <c r="N30" s="25">
        <f>D30</f>
        <v>0</v>
      </c>
      <c r="O30" s="8" t="s">
        <v>1</v>
      </c>
      <c r="P30" s="8" t="s">
        <v>8</v>
      </c>
      <c r="Q30" s="32">
        <f t="shared" si="2"/>
        <v>0</v>
      </c>
      <c r="R30" s="33" t="s">
        <v>9</v>
      </c>
      <c r="S30" s="32">
        <f>N30*Q30</f>
        <v>0</v>
      </c>
      <c r="T30" s="17"/>
    </row>
    <row r="31" spans="1:21" s="26" customFormat="1" ht="12.75">
      <c r="A31" s="26" t="s">
        <v>4</v>
      </c>
      <c r="G31" s="27"/>
      <c r="I31" s="27"/>
      <c r="J31" s="28"/>
      <c r="K31" s="26" t="str">
        <f t="shared" si="0"/>
        <v>Zone montagne 2</v>
      </c>
      <c r="Q31" s="29"/>
      <c r="S31" s="30"/>
      <c r="T31" s="28"/>
      <c r="U31" s="30"/>
    </row>
    <row r="32" spans="1:20" ht="12.75">
      <c r="A32" s="31" t="str">
        <f>A27</f>
        <v>   - Terres ouvertes &amp; cultures pérennes</v>
      </c>
      <c r="D32" s="57"/>
      <c r="E32" s="8" t="s">
        <v>1</v>
      </c>
      <c r="F32" s="8" t="s">
        <v>8</v>
      </c>
      <c r="G32" s="32">
        <f>G27</f>
        <v>900</v>
      </c>
      <c r="H32" s="33" t="s">
        <v>9</v>
      </c>
      <c r="I32" s="32">
        <f>-D32*G32</f>
        <v>0</v>
      </c>
      <c r="J32" s="17"/>
      <c r="K32" s="5" t="str">
        <f t="shared" si="0"/>
        <v>   - Terres ouvertes &amp; cultures pérennes</v>
      </c>
      <c r="N32" s="25">
        <f>D32</f>
        <v>0</v>
      </c>
      <c r="O32" s="8" t="s">
        <v>1</v>
      </c>
      <c r="P32" s="8" t="s">
        <v>8</v>
      </c>
      <c r="Q32" s="32">
        <f>Q27</f>
        <v>700</v>
      </c>
      <c r="R32" s="33" t="s">
        <v>9</v>
      </c>
      <c r="S32" s="32">
        <f>N32*Q32</f>
        <v>0</v>
      </c>
      <c r="T32" s="17"/>
    </row>
    <row r="33" spans="1:20" ht="12.75">
      <c r="A33" s="31" t="str">
        <f>A28</f>
        <v>   - Prairies temporaires</v>
      </c>
      <c r="D33" s="57"/>
      <c r="E33" s="8" t="s">
        <v>1</v>
      </c>
      <c r="F33" s="8" t="s">
        <v>8</v>
      </c>
      <c r="G33" s="32">
        <f t="shared" si="1"/>
        <v>900</v>
      </c>
      <c r="H33" s="33" t="s">
        <v>9</v>
      </c>
      <c r="I33" s="32">
        <f>-D33*G33</f>
        <v>0</v>
      </c>
      <c r="J33" s="17"/>
      <c r="K33" s="5" t="str">
        <f t="shared" si="0"/>
        <v>   - Prairies temporaires</v>
      </c>
      <c r="N33" s="25">
        <f>D33</f>
        <v>0</v>
      </c>
      <c r="O33" s="8" t="s">
        <v>1</v>
      </c>
      <c r="P33" s="8" t="s">
        <v>8</v>
      </c>
      <c r="Q33" s="32">
        <f t="shared" si="2"/>
        <v>350</v>
      </c>
      <c r="R33" s="33" t="s">
        <v>9</v>
      </c>
      <c r="S33" s="32">
        <f>N33*Q33</f>
        <v>0</v>
      </c>
      <c r="T33" s="17"/>
    </row>
    <row r="34" spans="1:20" ht="12.75">
      <c r="A34" s="31" t="s">
        <v>62</v>
      </c>
      <c r="D34" s="57"/>
      <c r="E34" s="8" t="s">
        <v>1</v>
      </c>
      <c r="F34" s="8" t="s">
        <v>8</v>
      </c>
      <c r="G34" s="32">
        <f t="shared" si="1"/>
        <v>0</v>
      </c>
      <c r="H34" s="33" t="s">
        <v>9</v>
      </c>
      <c r="I34" s="32">
        <f>-D34*G34</f>
        <v>0</v>
      </c>
      <c r="J34" s="17"/>
      <c r="K34" s="5" t="str">
        <f>A34</f>
        <v>   - SPB herbagères</v>
      </c>
      <c r="N34" s="25">
        <f>D34</f>
        <v>0</v>
      </c>
      <c r="O34" s="8" t="s">
        <v>1</v>
      </c>
      <c r="P34" s="8" t="s">
        <v>8</v>
      </c>
      <c r="Q34" s="32">
        <f t="shared" si="2"/>
        <v>0</v>
      </c>
      <c r="R34" s="33" t="s">
        <v>9</v>
      </c>
      <c r="S34" s="32">
        <f>N34*Q34</f>
        <v>0</v>
      </c>
      <c r="T34" s="17"/>
    </row>
    <row r="35" spans="1:20" ht="12.75">
      <c r="A35" s="31" t="s">
        <v>66</v>
      </c>
      <c r="D35" s="57"/>
      <c r="E35" s="8" t="s">
        <v>1</v>
      </c>
      <c r="F35" s="8" t="s">
        <v>8</v>
      </c>
      <c r="G35" s="32">
        <f t="shared" si="1"/>
        <v>0</v>
      </c>
      <c r="H35" s="33" t="s">
        <v>9</v>
      </c>
      <c r="I35" s="32">
        <f>-D35*G35</f>
        <v>0</v>
      </c>
      <c r="J35" s="17"/>
      <c r="K35" s="5" t="str">
        <f>A35</f>
        <v>   - Surf. herb. permanentes hors SPB</v>
      </c>
      <c r="N35" s="25">
        <f>D35</f>
        <v>0</v>
      </c>
      <c r="O35" s="8" t="s">
        <v>1</v>
      </c>
      <c r="P35" s="8" t="s">
        <v>8</v>
      </c>
      <c r="Q35" s="32">
        <f t="shared" si="2"/>
        <v>0</v>
      </c>
      <c r="R35" s="33" t="s">
        <v>9</v>
      </c>
      <c r="S35" s="32">
        <f>N35*Q35</f>
        <v>0</v>
      </c>
      <c r="T35" s="17"/>
    </row>
    <row r="36" spans="1:21" s="26" customFormat="1" ht="12.75">
      <c r="A36" s="26" t="s">
        <v>5</v>
      </c>
      <c r="G36" s="27"/>
      <c r="I36" s="27"/>
      <c r="J36" s="28"/>
      <c r="K36" s="26" t="str">
        <f t="shared" si="0"/>
        <v>Zone montagne 3</v>
      </c>
      <c r="Q36" s="29"/>
      <c r="S36" s="30"/>
      <c r="T36" s="28"/>
      <c r="U36" s="30"/>
    </row>
    <row r="37" spans="1:20" ht="12.75">
      <c r="A37" s="31" t="str">
        <f>A32</f>
        <v>   - Terres ouvertes &amp; cultures pérennes</v>
      </c>
      <c r="D37" s="57"/>
      <c r="E37" s="8" t="s">
        <v>1</v>
      </c>
      <c r="F37" s="8" t="s">
        <v>8</v>
      </c>
      <c r="G37" s="32">
        <f>G32</f>
        <v>900</v>
      </c>
      <c r="H37" s="33" t="s">
        <v>9</v>
      </c>
      <c r="I37" s="32">
        <f>-D37*G37</f>
        <v>0</v>
      </c>
      <c r="J37" s="17"/>
      <c r="K37" s="5" t="str">
        <f t="shared" si="0"/>
        <v>   - Terres ouvertes &amp; cultures pérennes</v>
      </c>
      <c r="N37" s="25">
        <f>D37</f>
        <v>0</v>
      </c>
      <c r="O37" s="8" t="s">
        <v>1</v>
      </c>
      <c r="P37" s="8" t="s">
        <v>8</v>
      </c>
      <c r="Q37" s="32">
        <f>Q32</f>
        <v>700</v>
      </c>
      <c r="R37" s="33" t="s">
        <v>9</v>
      </c>
      <c r="S37" s="32">
        <f>N37*Q37</f>
        <v>0</v>
      </c>
      <c r="T37" s="17"/>
    </row>
    <row r="38" spans="1:20" ht="12.75">
      <c r="A38" s="31" t="str">
        <f>A33</f>
        <v>   - Prairies temporaires</v>
      </c>
      <c r="D38" s="57"/>
      <c r="E38" s="8" t="s">
        <v>1</v>
      </c>
      <c r="F38" s="8" t="s">
        <v>8</v>
      </c>
      <c r="G38" s="32">
        <f t="shared" si="1"/>
        <v>900</v>
      </c>
      <c r="H38" s="33" t="s">
        <v>9</v>
      </c>
      <c r="I38" s="32">
        <f>-D38*G38</f>
        <v>0</v>
      </c>
      <c r="J38" s="17"/>
      <c r="K38" s="5" t="str">
        <f t="shared" si="0"/>
        <v>   - Prairies temporaires</v>
      </c>
      <c r="N38" s="25">
        <f>D38</f>
        <v>0</v>
      </c>
      <c r="O38" s="8" t="s">
        <v>1</v>
      </c>
      <c r="P38" s="8" t="s">
        <v>8</v>
      </c>
      <c r="Q38" s="32">
        <f t="shared" si="2"/>
        <v>350</v>
      </c>
      <c r="R38" s="33" t="s">
        <v>9</v>
      </c>
      <c r="S38" s="32">
        <f>N38*Q38</f>
        <v>0</v>
      </c>
      <c r="T38" s="17"/>
    </row>
    <row r="39" spans="1:20" ht="12.75">
      <c r="A39" s="31" t="s">
        <v>62</v>
      </c>
      <c r="D39" s="57"/>
      <c r="E39" s="8" t="s">
        <v>1</v>
      </c>
      <c r="F39" s="8" t="s">
        <v>8</v>
      </c>
      <c r="G39" s="32">
        <f t="shared" si="1"/>
        <v>0</v>
      </c>
      <c r="H39" s="33" t="s">
        <v>9</v>
      </c>
      <c r="I39" s="32">
        <f>-D39*G39</f>
        <v>0</v>
      </c>
      <c r="J39" s="17"/>
      <c r="K39" s="5" t="str">
        <f t="shared" si="0"/>
        <v>   - SPB herbagères</v>
      </c>
      <c r="N39" s="25">
        <f>D39</f>
        <v>0</v>
      </c>
      <c r="O39" s="8" t="s">
        <v>1</v>
      </c>
      <c r="P39" s="8" t="s">
        <v>8</v>
      </c>
      <c r="Q39" s="32">
        <f t="shared" si="2"/>
        <v>0</v>
      </c>
      <c r="R39" s="33" t="s">
        <v>9</v>
      </c>
      <c r="S39" s="32">
        <f>N39*Q39</f>
        <v>0</v>
      </c>
      <c r="T39" s="17"/>
    </row>
    <row r="40" spans="1:20" ht="12.75">
      <c r="A40" s="31" t="s">
        <v>66</v>
      </c>
      <c r="D40" s="57"/>
      <c r="E40" s="8" t="s">
        <v>1</v>
      </c>
      <c r="F40" s="8" t="s">
        <v>8</v>
      </c>
      <c r="G40" s="32">
        <f t="shared" si="1"/>
        <v>0</v>
      </c>
      <c r="H40" s="33" t="s">
        <v>9</v>
      </c>
      <c r="I40" s="32">
        <f>-D40*G40</f>
        <v>0</v>
      </c>
      <c r="J40" s="17"/>
      <c r="K40" s="5" t="str">
        <f t="shared" si="0"/>
        <v>   - Surf. herb. permanentes hors SPB</v>
      </c>
      <c r="N40" s="25">
        <f>D40</f>
        <v>0</v>
      </c>
      <c r="O40" s="8" t="s">
        <v>1</v>
      </c>
      <c r="P40" s="8" t="s">
        <v>8</v>
      </c>
      <c r="Q40" s="32">
        <f t="shared" si="2"/>
        <v>0</v>
      </c>
      <c r="R40" s="33" t="s">
        <v>9</v>
      </c>
      <c r="S40" s="32">
        <f>N40*Q40</f>
        <v>0</v>
      </c>
      <c r="T40" s="17"/>
    </row>
    <row r="41" spans="1:21" s="26" customFormat="1" ht="12.75">
      <c r="A41" s="26" t="s">
        <v>67</v>
      </c>
      <c r="G41" s="27"/>
      <c r="I41" s="27"/>
      <c r="J41" s="28"/>
      <c r="K41" s="26" t="str">
        <f>A41</f>
        <v>Surfaces à l'étranger exploitées par tradition</v>
      </c>
      <c r="Q41" s="29"/>
      <c r="S41" s="30"/>
      <c r="T41" s="28"/>
      <c r="U41" s="30"/>
    </row>
    <row r="42" spans="1:20" ht="12.75">
      <c r="A42" s="31" t="str">
        <f>A37</f>
        <v>   - Terres ouvertes &amp; cultures pérennes</v>
      </c>
      <c r="D42" s="57"/>
      <c r="E42" s="8" t="s">
        <v>1</v>
      </c>
      <c r="F42" s="8" t="s">
        <v>8</v>
      </c>
      <c r="G42" s="32">
        <f>G37</f>
        <v>900</v>
      </c>
      <c r="H42" s="33" t="s">
        <v>9</v>
      </c>
      <c r="I42" s="32">
        <f>-D42*G42</f>
        <v>0</v>
      </c>
      <c r="J42" s="17"/>
      <c r="K42" s="5" t="str">
        <f>A42</f>
        <v>   - Terres ouvertes &amp; cultures pérennes</v>
      </c>
      <c r="N42" s="25">
        <f>D42</f>
        <v>0</v>
      </c>
      <c r="O42" s="8" t="s">
        <v>1</v>
      </c>
      <c r="P42" s="8" t="s">
        <v>8</v>
      </c>
      <c r="Q42" s="32">
        <f>Q37</f>
        <v>700</v>
      </c>
      <c r="R42" s="33" t="s">
        <v>9</v>
      </c>
      <c r="S42" s="32">
        <f>N42*Q42</f>
        <v>0</v>
      </c>
      <c r="T42" s="17"/>
    </row>
    <row r="43" spans="1:20" ht="12.75">
      <c r="A43" s="31" t="str">
        <f>A38</f>
        <v>   - Prairies temporaires</v>
      </c>
      <c r="D43" s="57"/>
      <c r="E43" s="8" t="s">
        <v>1</v>
      </c>
      <c r="F43" s="8" t="s">
        <v>8</v>
      </c>
      <c r="G43" s="32">
        <f>G38</f>
        <v>900</v>
      </c>
      <c r="H43" s="33" t="s">
        <v>9</v>
      </c>
      <c r="I43" s="32">
        <f>-D43*G43</f>
        <v>0</v>
      </c>
      <c r="J43" s="17"/>
      <c r="K43" s="5" t="str">
        <f>A43</f>
        <v>   - Prairies temporaires</v>
      </c>
      <c r="N43" s="25">
        <f>D43</f>
        <v>0</v>
      </c>
      <c r="O43" s="8" t="s">
        <v>1</v>
      </c>
      <c r="P43" s="8" t="s">
        <v>8</v>
      </c>
      <c r="Q43" s="32">
        <f>Q38</f>
        <v>350</v>
      </c>
      <c r="R43" s="33" t="s">
        <v>9</v>
      </c>
      <c r="S43" s="32">
        <f>N43*Q43</f>
        <v>0</v>
      </c>
      <c r="T43" s="17"/>
    </row>
    <row r="44" spans="1:20" ht="12.75">
      <c r="A44" s="31" t="s">
        <v>62</v>
      </c>
      <c r="E44" s="8"/>
      <c r="F44" s="8"/>
      <c r="G44" s="32"/>
      <c r="I44" s="32"/>
      <c r="J44" s="17"/>
      <c r="K44" s="5" t="str">
        <f>A44</f>
        <v>   - SPB herbagères</v>
      </c>
      <c r="N44" s="25"/>
      <c r="O44" s="8"/>
      <c r="P44" s="8"/>
      <c r="Q44" s="32"/>
      <c r="S44" s="32"/>
      <c r="T44" s="17"/>
    </row>
    <row r="45" spans="1:20" ht="12.75">
      <c r="A45" s="31" t="s">
        <v>74</v>
      </c>
      <c r="D45" s="57"/>
      <c r="E45" s="8" t="s">
        <v>1</v>
      </c>
      <c r="F45" s="8" t="s">
        <v>8</v>
      </c>
      <c r="G45" s="32">
        <f>G43</f>
        <v>900</v>
      </c>
      <c r="H45" s="33" t="s">
        <v>9</v>
      </c>
      <c r="I45" s="32">
        <f>-D45*G45</f>
        <v>0</v>
      </c>
      <c r="J45" s="17"/>
      <c r="K45" s="5" t="str">
        <f>A45</f>
        <v>   - Surf. herb. permanentes</v>
      </c>
      <c r="N45" s="25">
        <f>D45</f>
        <v>0</v>
      </c>
      <c r="O45" s="8" t="s">
        <v>1</v>
      </c>
      <c r="P45" s="8" t="s">
        <v>8</v>
      </c>
      <c r="Q45" s="32">
        <f>Q43</f>
        <v>350</v>
      </c>
      <c r="R45" s="33" t="s">
        <v>9</v>
      </c>
      <c r="S45" s="32">
        <f>N45*Q45</f>
        <v>0</v>
      </c>
      <c r="T45" s="17"/>
    </row>
    <row r="46" spans="1:20" ht="12.75">
      <c r="A46" s="5" t="s">
        <v>63</v>
      </c>
      <c r="D46" s="32">
        <f>SUM(D17:D45)</f>
        <v>0</v>
      </c>
      <c r="I46" s="32">
        <f>SUM(I17:I45)</f>
        <v>0</v>
      </c>
      <c r="J46" s="17"/>
      <c r="K46" s="5" t="s">
        <v>63</v>
      </c>
      <c r="N46" s="32">
        <f>SUM(N17:N45)</f>
        <v>0</v>
      </c>
      <c r="Q46" s="5"/>
      <c r="S46" s="32">
        <f>SUM(S17:S45)</f>
        <v>0</v>
      </c>
      <c r="T46" s="17"/>
    </row>
    <row r="47" spans="2:33" ht="12.75" hidden="1">
      <c r="B47" s="5" t="s">
        <v>71</v>
      </c>
      <c r="D47" s="5" t="s">
        <v>72</v>
      </c>
      <c r="H47" s="5" t="s">
        <v>70</v>
      </c>
      <c r="J47" s="17"/>
      <c r="L47" s="5" t="s">
        <v>71</v>
      </c>
      <c r="N47" s="5" t="s">
        <v>72</v>
      </c>
      <c r="R47" s="5" t="s">
        <v>70</v>
      </c>
      <c r="T47" s="17"/>
      <c r="AD47" s="5" t="s">
        <v>70</v>
      </c>
      <c r="AE47" s="5" t="s">
        <v>69</v>
      </c>
      <c r="AF47" s="5" t="s">
        <v>70</v>
      </c>
      <c r="AG47" s="5" t="s">
        <v>69</v>
      </c>
    </row>
    <row r="48" spans="1:33" ht="12.75" hidden="1">
      <c r="A48" s="5" t="str">
        <f>CONCATENATE(AF48," - ",AG48," ha")</f>
        <v>0 - 0 ha</v>
      </c>
      <c r="B48" s="5">
        <f>IF($D$46&lt;AG48,D46,AG48)</f>
        <v>0</v>
      </c>
      <c r="D48" s="34">
        <v>1</v>
      </c>
      <c r="H48" s="5">
        <f>F48*$D$11</f>
        <v>0</v>
      </c>
      <c r="J48" s="17"/>
      <c r="K48" s="5" t="str">
        <f>A48</f>
        <v>0 - 0 ha</v>
      </c>
      <c r="L48" s="5">
        <f>B48</f>
        <v>0</v>
      </c>
      <c r="N48" s="34">
        <v>1</v>
      </c>
      <c r="R48" s="5">
        <f>P48*$D$11</f>
        <v>0</v>
      </c>
      <c r="T48" s="17"/>
      <c r="AD48" s="35">
        <v>0</v>
      </c>
      <c r="AE48" s="5">
        <v>60</v>
      </c>
      <c r="AF48" s="5">
        <f>AD48*$D$11</f>
        <v>0</v>
      </c>
      <c r="AG48" s="5">
        <f>AE48*$D$11</f>
        <v>0</v>
      </c>
    </row>
    <row r="49" spans="1:33" ht="12.75" hidden="1">
      <c r="A49" s="5" t="str">
        <f>CONCATENATE(AF49," - ",AG49," ha")</f>
        <v>0 - 0 ha</v>
      </c>
      <c r="B49" s="5">
        <f>IF($D$46&lt;AG49,$D$46-SUM(B$48:B48),AG49-SUM(B$48:B48))</f>
        <v>0</v>
      </c>
      <c r="D49" s="34">
        <f>D48-0.2</f>
        <v>0.8</v>
      </c>
      <c r="H49" s="5">
        <f>F49*$D$11</f>
        <v>0</v>
      </c>
      <c r="J49" s="17"/>
      <c r="K49" s="5" t="str">
        <f>A49</f>
        <v>0 - 0 ha</v>
      </c>
      <c r="L49" s="5">
        <f>B49</f>
        <v>0</v>
      </c>
      <c r="N49" s="34">
        <f>N48-0.2</f>
        <v>0.8</v>
      </c>
      <c r="R49" s="5">
        <f>P49*$D$11</f>
        <v>0</v>
      </c>
      <c r="T49" s="17"/>
      <c r="AD49" s="5">
        <f>AE48</f>
        <v>60</v>
      </c>
      <c r="AE49" s="5">
        <f>AD49+20</f>
        <v>80</v>
      </c>
      <c r="AF49" s="5">
        <f>AD49*$D$11</f>
        <v>0</v>
      </c>
      <c r="AG49" s="5">
        <f>AE49*$D$11</f>
        <v>0</v>
      </c>
    </row>
    <row r="50" spans="1:33" ht="12.75" hidden="1">
      <c r="A50" s="5" t="str">
        <f>CONCATENATE(AF50," - ",AG50," ha")</f>
        <v>0 - 0 ha</v>
      </c>
      <c r="B50" s="5">
        <f>IF($D$46&lt;AG50,$D$46-SUM(B$48:B49),AG50-SUM(B$48:B49))</f>
        <v>0</v>
      </c>
      <c r="D50" s="34">
        <f>D49-0.2</f>
        <v>0.6000000000000001</v>
      </c>
      <c r="H50" s="5">
        <f>F50*$D$11</f>
        <v>0</v>
      </c>
      <c r="J50" s="17"/>
      <c r="K50" s="5" t="str">
        <f>A50</f>
        <v>0 - 0 ha</v>
      </c>
      <c r="L50" s="5">
        <f>B50</f>
        <v>0</v>
      </c>
      <c r="N50" s="34">
        <f>N49-0.2</f>
        <v>0.6000000000000001</v>
      </c>
      <c r="R50" s="5">
        <f>P50*$D$11</f>
        <v>0</v>
      </c>
      <c r="T50" s="17"/>
      <c r="AD50" s="5">
        <f>AD49+20</f>
        <v>80</v>
      </c>
      <c r="AE50" s="5">
        <f>AD50+20</f>
        <v>100</v>
      </c>
      <c r="AF50" s="5">
        <f>AD50*$D$11</f>
        <v>0</v>
      </c>
      <c r="AG50" s="5">
        <f>AE50*$D$11</f>
        <v>0</v>
      </c>
    </row>
    <row r="51" spans="1:33" ht="12.75" hidden="1">
      <c r="A51" s="5" t="str">
        <f>CONCATENATE(AF51," - ",AG51," ha")</f>
        <v>0 - 0 ha</v>
      </c>
      <c r="B51" s="5">
        <f>IF($D$46&lt;AG51,$D$46-SUM(B$48:B50),AG51-SUM(B$48:B50))</f>
        <v>0</v>
      </c>
      <c r="D51" s="34">
        <f>D50-0.2</f>
        <v>0.4000000000000001</v>
      </c>
      <c r="H51" s="5">
        <f>F51*$D$11</f>
        <v>0</v>
      </c>
      <c r="J51" s="17"/>
      <c r="K51" s="5" t="str">
        <f>A51</f>
        <v>0 - 0 ha</v>
      </c>
      <c r="L51" s="5">
        <f>B51</f>
        <v>0</v>
      </c>
      <c r="N51" s="34">
        <f>N50-0.2</f>
        <v>0.4000000000000001</v>
      </c>
      <c r="R51" s="5">
        <f>P51*$D$11</f>
        <v>0</v>
      </c>
      <c r="T51" s="17"/>
      <c r="AD51" s="5">
        <f>AD50+20</f>
        <v>100</v>
      </c>
      <c r="AE51" s="5">
        <f>AD51+20</f>
        <v>120</v>
      </c>
      <c r="AF51" s="5">
        <f>AD51*$D$11</f>
        <v>0</v>
      </c>
      <c r="AG51" s="5">
        <f>AE51*$D$11</f>
        <v>0</v>
      </c>
    </row>
    <row r="52" spans="1:33" ht="12.75" hidden="1">
      <c r="A52" s="5" t="str">
        <f>CONCATENATE(AF52," - ",AG52," ha")</f>
        <v>0 - 0 ha</v>
      </c>
      <c r="B52" s="5">
        <f>IF($D$46&lt;AG52,$D$46-SUM(B$48:B51),AG52-SUM(B$48:B51))</f>
        <v>0</v>
      </c>
      <c r="D52" s="34">
        <f>D51-0.2</f>
        <v>0.20000000000000007</v>
      </c>
      <c r="H52" s="5">
        <f>F52*$D$11</f>
        <v>0</v>
      </c>
      <c r="J52" s="17"/>
      <c r="K52" s="5" t="str">
        <f>A52</f>
        <v>0 - 0 ha</v>
      </c>
      <c r="L52" s="5">
        <f>B52</f>
        <v>0</v>
      </c>
      <c r="N52" s="34">
        <f>N51-0.2</f>
        <v>0.20000000000000007</v>
      </c>
      <c r="R52" s="5">
        <f>P52*$D$11</f>
        <v>0</v>
      </c>
      <c r="T52" s="17"/>
      <c r="AD52" s="5">
        <f>AD51+20</f>
        <v>120</v>
      </c>
      <c r="AE52" s="5">
        <f>AD52+20</f>
        <v>140</v>
      </c>
      <c r="AF52" s="5">
        <f>AD52*$D$11</f>
        <v>0</v>
      </c>
      <c r="AG52" s="5">
        <f>AE52*$D$11</f>
        <v>0</v>
      </c>
    </row>
    <row r="53" spans="1:32" ht="12.75" hidden="1">
      <c r="A53" s="5" t="str">
        <f>CONCATENATE(" &gt; ",AF53," ha")</f>
        <v> &gt; 0 ha</v>
      </c>
      <c r="B53" s="5">
        <f>IF($D$46&gt;AF53,$D$46-AF53,0)</f>
        <v>0</v>
      </c>
      <c r="D53" s="34">
        <f>D52-0.2</f>
        <v>0</v>
      </c>
      <c r="H53" s="5">
        <f>F53*$D$11</f>
        <v>0</v>
      </c>
      <c r="J53" s="17"/>
      <c r="K53" s="5" t="str">
        <f>A53</f>
        <v> &gt; 0 ha</v>
      </c>
      <c r="L53" s="5">
        <f>B53</f>
        <v>0</v>
      </c>
      <c r="N53" s="34">
        <f>N52-0.2</f>
        <v>0</v>
      </c>
      <c r="R53" s="5">
        <f>P53*$D$11</f>
        <v>0</v>
      </c>
      <c r="T53" s="17"/>
      <c r="AD53" s="5">
        <f>AD52+20</f>
        <v>140</v>
      </c>
      <c r="AF53" s="5">
        <f>AD53*$D$11</f>
        <v>0</v>
      </c>
    </row>
    <row r="54" spans="1:20" ht="12.75">
      <c r="A54" s="5" t="s">
        <v>73</v>
      </c>
      <c r="C54" s="36">
        <f>IF(SUM(D17:D45)=0,0,IF($D$12="",0,(B48*D48+B49*D49+B50*D50+B51*D51+B52*D52+B53*D53)/D46))</f>
        <v>0</v>
      </c>
      <c r="D54" s="37" t="s">
        <v>8</v>
      </c>
      <c r="E54" s="88">
        <f>I46</f>
        <v>0</v>
      </c>
      <c r="F54" s="88"/>
      <c r="G54" s="88"/>
      <c r="H54" s="33" t="s">
        <v>9</v>
      </c>
      <c r="I54" s="32">
        <f>C54*E54</f>
        <v>0</v>
      </c>
      <c r="J54" s="17"/>
      <c r="K54" s="5" t="s">
        <v>73</v>
      </c>
      <c r="M54" s="36">
        <f>IF(SUM(N17:N45)=0,0,IF($D$12="",0,(L48*N48+L49*N49+L50*N50+L51*N51+L52*N52+L53*N53)/N46))</f>
        <v>0</v>
      </c>
      <c r="N54" s="37" t="s">
        <v>8</v>
      </c>
      <c r="O54" s="38">
        <f>S46</f>
        <v>0</v>
      </c>
      <c r="P54" s="38"/>
      <c r="Q54" s="38"/>
      <c r="R54" s="33" t="s">
        <v>9</v>
      </c>
      <c r="S54" s="32">
        <f>M54*O54</f>
        <v>0</v>
      </c>
      <c r="T54" s="17"/>
    </row>
    <row r="55" spans="1:21" s="39" customFormat="1" ht="12.75">
      <c r="A55" s="39" t="s">
        <v>82</v>
      </c>
      <c r="G55" s="40"/>
      <c r="I55" s="41">
        <f>I54</f>
        <v>0</v>
      </c>
      <c r="J55" s="14"/>
      <c r="K55" s="39" t="s">
        <v>82</v>
      </c>
      <c r="Q55" s="42"/>
      <c r="S55" s="41">
        <f>S54</f>
        <v>0</v>
      </c>
      <c r="T55" s="14"/>
      <c r="U55" s="41">
        <f>I55+S55</f>
        <v>0</v>
      </c>
    </row>
    <row r="56" spans="1:21" ht="4.5" customHeight="1">
      <c r="A56" s="18"/>
      <c r="B56" s="18"/>
      <c r="C56" s="18"/>
      <c r="D56" s="18"/>
      <c r="E56" s="18"/>
      <c r="F56" s="18"/>
      <c r="G56" s="19"/>
      <c r="H56" s="18"/>
      <c r="I56" s="19"/>
      <c r="J56" s="17"/>
      <c r="K56" s="18"/>
      <c r="L56" s="18"/>
      <c r="M56" s="18"/>
      <c r="N56" s="18"/>
      <c r="O56" s="18"/>
      <c r="P56" s="18"/>
      <c r="Q56" s="20"/>
      <c r="R56" s="18"/>
      <c r="S56" s="21"/>
      <c r="T56" s="17"/>
      <c r="U56" s="21"/>
    </row>
    <row r="57" spans="10:20" ht="4.5" customHeight="1">
      <c r="J57" s="17"/>
      <c r="T57" s="17"/>
    </row>
    <row r="58" spans="1:21" ht="12.75">
      <c r="A58" s="60" t="s">
        <v>13</v>
      </c>
      <c r="B58" s="23"/>
      <c r="C58" s="23"/>
      <c r="D58" s="23"/>
      <c r="E58" s="23"/>
      <c r="F58" s="23"/>
      <c r="G58" s="23"/>
      <c r="H58" s="23"/>
      <c r="I58" s="23"/>
      <c r="J58" s="17"/>
      <c r="K58" s="60" t="s">
        <v>13</v>
      </c>
      <c r="L58" s="23"/>
      <c r="M58" s="23"/>
      <c r="N58" s="23"/>
      <c r="O58" s="23"/>
      <c r="P58" s="23"/>
      <c r="Q58" s="24"/>
      <c r="R58" s="23"/>
      <c r="S58" s="25"/>
      <c r="T58" s="17"/>
      <c r="U58" s="25"/>
    </row>
    <row r="59" spans="1:20" ht="12.75">
      <c r="A59" s="43" t="str">
        <f>A21</f>
        <v>Zone des collines</v>
      </c>
      <c r="D59" s="32">
        <f>IF($D$12="",0,IF($D$12&gt;$G$70,SUM(D22:D25),SUM(D22:D23)+SUM(D24:D25)*($D$12/$G$70)))</f>
        <v>0</v>
      </c>
      <c r="E59" s="8" t="s">
        <v>1</v>
      </c>
      <c r="F59" s="8" t="s">
        <v>8</v>
      </c>
      <c r="G59" s="32">
        <v>240</v>
      </c>
      <c r="H59" s="33" t="s">
        <v>9</v>
      </c>
      <c r="I59" s="32">
        <f>-D59*G59</f>
        <v>0</v>
      </c>
      <c r="J59" s="17"/>
      <c r="K59" s="5" t="str">
        <f>A59</f>
        <v>Zone des collines</v>
      </c>
      <c r="N59" s="32">
        <f>IF($D$12="",0,IF($D$12&gt;$G$70,SUM(N22:N25),SUM(N22:N23)+SUM(N24:N25)*($D$12/$G$70)))</f>
        <v>0</v>
      </c>
      <c r="O59" s="8" t="s">
        <v>1</v>
      </c>
      <c r="P59" s="8" t="s">
        <v>8</v>
      </c>
      <c r="Q59" s="7">
        <v>290</v>
      </c>
      <c r="R59" s="33" t="s">
        <v>9</v>
      </c>
      <c r="S59" s="32">
        <f>N59*Q59</f>
        <v>0</v>
      </c>
      <c r="T59" s="17"/>
    </row>
    <row r="60" spans="1:20" ht="12.75">
      <c r="A60" s="31" t="str">
        <f>A26</f>
        <v>Zone montagne 1</v>
      </c>
      <c r="D60" s="32">
        <f>IF($D$12="",0,IF($D$12&gt;$G$70,SUM(D27:D30),SUM(D27:D28)+SUM(D29:D30)*($D$12/$G$70)))</f>
        <v>0</v>
      </c>
      <c r="E60" s="8" t="s">
        <v>1</v>
      </c>
      <c r="F60" s="8" t="s">
        <v>8</v>
      </c>
      <c r="G60" s="32">
        <v>300</v>
      </c>
      <c r="H60" s="33" t="s">
        <v>9</v>
      </c>
      <c r="I60" s="32">
        <f>-D60*G60</f>
        <v>0</v>
      </c>
      <c r="J60" s="17"/>
      <c r="K60" s="5" t="str">
        <f>A60</f>
        <v>Zone montagne 1</v>
      </c>
      <c r="N60" s="32">
        <f>IF($D$12="",0,IF($D$12&gt;$G$70,SUM(N27:N30),SUM(N27:N28)+SUM(N29:N30)*($D$12/$G$70)))</f>
        <v>0</v>
      </c>
      <c r="O60" s="8" t="s">
        <v>1</v>
      </c>
      <c r="P60" s="8" t="s">
        <v>8</v>
      </c>
      <c r="Q60" s="32">
        <v>410</v>
      </c>
      <c r="R60" s="33" t="s">
        <v>9</v>
      </c>
      <c r="S60" s="32">
        <f>N60*Q60</f>
        <v>0</v>
      </c>
      <c r="T60" s="17"/>
    </row>
    <row r="61" spans="1:20" ht="12.75">
      <c r="A61" s="31" t="str">
        <f>A31</f>
        <v>Zone montagne 2</v>
      </c>
      <c r="D61" s="32">
        <f>IF($D$12="",0,IF($D$12&gt;$G$70,SUM(D32:D35),SUM(D32:D33)+SUM(D34:D35)*($D$12/$G$70)))</f>
        <v>0</v>
      </c>
      <c r="E61" s="8" t="s">
        <v>1</v>
      </c>
      <c r="F61" s="8" t="s">
        <v>8</v>
      </c>
      <c r="G61" s="32">
        <v>320</v>
      </c>
      <c r="H61" s="33" t="s">
        <v>9</v>
      </c>
      <c r="I61" s="32">
        <f>-D61*G61</f>
        <v>0</v>
      </c>
      <c r="J61" s="17"/>
      <c r="K61" s="5" t="str">
        <f>A61</f>
        <v>Zone montagne 2</v>
      </c>
      <c r="N61" s="32">
        <f>IF($D$12="",0,IF($D$12&gt;$G$70,SUM(N32:N35),SUM(N32:N33)+SUM(N34:N35)*($D$12/$G$70)))</f>
        <v>0</v>
      </c>
      <c r="O61" s="8" t="s">
        <v>1</v>
      </c>
      <c r="P61" s="8" t="s">
        <v>8</v>
      </c>
      <c r="Q61" s="32">
        <v>450</v>
      </c>
      <c r="R61" s="33" t="s">
        <v>9</v>
      </c>
      <c r="S61" s="32">
        <f>N61*Q61</f>
        <v>0</v>
      </c>
      <c r="T61" s="17"/>
    </row>
    <row r="62" spans="1:20" ht="12.75">
      <c r="A62" s="31" t="str">
        <f>A36</f>
        <v>Zone montagne 3</v>
      </c>
      <c r="D62" s="32">
        <f>IF($D$12="",0,IF($D$12&gt;$G$70,SUM(D37:D40),SUM(D37:D38)+SUM(D39:D40)*($D$12/$G$70)))</f>
        <v>0</v>
      </c>
      <c r="E62" s="8" t="s">
        <v>1</v>
      </c>
      <c r="F62" s="8" t="s">
        <v>8</v>
      </c>
      <c r="G62" s="32">
        <v>340</v>
      </c>
      <c r="H62" s="33" t="s">
        <v>9</v>
      </c>
      <c r="I62" s="32">
        <f>-D62*G62</f>
        <v>0</v>
      </c>
      <c r="J62" s="17"/>
      <c r="K62" s="5" t="str">
        <f>A62</f>
        <v>Zone montagne 3</v>
      </c>
      <c r="N62" s="32">
        <f>IF($D$12="",0,IF($D$12&gt;$G$70,SUM(N37:N40),SUM(N37:N38)+SUM(N39:N40)*($D$12/$G$70)))</f>
        <v>0</v>
      </c>
      <c r="O62" s="8" t="s">
        <v>1</v>
      </c>
      <c r="P62" s="8" t="s">
        <v>8</v>
      </c>
      <c r="Q62" s="32">
        <v>470</v>
      </c>
      <c r="R62" s="33" t="s">
        <v>9</v>
      </c>
      <c r="S62" s="32">
        <f>N62*Q62</f>
        <v>0</v>
      </c>
      <c r="T62" s="17"/>
    </row>
    <row r="63" spans="1:21" s="39" customFormat="1" ht="12.75">
      <c r="A63" s="39" t="s">
        <v>75</v>
      </c>
      <c r="G63" s="40"/>
      <c r="I63" s="41">
        <f>SUM(I59:I62)</f>
        <v>0</v>
      </c>
      <c r="J63" s="14"/>
      <c r="K63" s="39" t="s">
        <v>75</v>
      </c>
      <c r="Q63" s="42"/>
      <c r="S63" s="41">
        <f>SUM(S59:S62)</f>
        <v>0</v>
      </c>
      <c r="T63" s="14"/>
      <c r="U63" s="41">
        <f>I63+S63</f>
        <v>0</v>
      </c>
    </row>
    <row r="64" spans="1:21" ht="4.5" customHeight="1">
      <c r="A64" s="18"/>
      <c r="B64" s="18"/>
      <c r="C64" s="18"/>
      <c r="D64" s="18"/>
      <c r="E64" s="18"/>
      <c r="F64" s="18"/>
      <c r="G64" s="19"/>
      <c r="H64" s="18"/>
      <c r="I64" s="19"/>
      <c r="J64" s="19"/>
      <c r="K64" s="18"/>
      <c r="L64" s="18"/>
      <c r="M64" s="18"/>
      <c r="N64" s="18"/>
      <c r="O64" s="18"/>
      <c r="P64" s="18"/>
      <c r="Q64" s="20"/>
      <c r="R64" s="18"/>
      <c r="S64" s="21"/>
      <c r="T64" s="21"/>
      <c r="U64" s="21"/>
    </row>
    <row r="65" ht="4.5" customHeight="1">
      <c r="T65" s="8"/>
    </row>
    <row r="66" spans="1:21" ht="12.75">
      <c r="A66" s="91" t="str">
        <f>IF(SUM(U55,U63)&gt;0,CONCATENATE("Les changements dans la manière de calculer la contribution à la sécurité à l'approvisionnement augmentent le montant des paiements directs de ",ROUND(SUM(U55,U63),0)," CHF"),CONCATENATE("Les changements dans la manière de calculer la contribution à la sécurité à l'approvisionnement diminuent le montant des paiements directs de ",-ROUND(SUM(U55,U63),0)," CHF"))</f>
        <v>Les changements dans la manière de calculer la contribution à la sécurité à l'approvisionnement diminuent le montant des paiements directs de 0 CHF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ht="3.75" customHeight="1"/>
    <row r="68" spans="1:20" ht="12.75" hidden="1">
      <c r="A68" s="5" t="s">
        <v>76</v>
      </c>
      <c r="G68" s="5">
        <f>SUM(D17,D22,D27,D32,D37)</f>
        <v>0</v>
      </c>
      <c r="J68" s="17"/>
      <c r="Q68" s="5">
        <f>SUM(N17,N22,N27,N32,N37)</f>
        <v>0</v>
      </c>
      <c r="T68" s="17"/>
    </row>
    <row r="69" spans="1:20" ht="12.75" hidden="1">
      <c r="A69" s="5" t="s">
        <v>77</v>
      </c>
      <c r="G69" s="5">
        <f>SUM(D18,D23,D28,D33,D38,G68)</f>
        <v>0</v>
      </c>
      <c r="J69" s="17"/>
      <c r="Q69" s="5">
        <f>SUM(N18,N23,N28,N33,N38,Q68)</f>
        <v>0</v>
      </c>
      <c r="T69" s="17"/>
    </row>
    <row r="70" spans="1:20" ht="12.75" hidden="1">
      <c r="A70" s="5" t="s">
        <v>81</v>
      </c>
      <c r="G70" s="5">
        <f>D19*0.3+D24*0.24+D29*0.21+D34*0.18+D39*0.15+D20*1+D25*0.8+D30*0.7+D35*0.6+D40*0.5</f>
        <v>0</v>
      </c>
      <c r="J70" s="17"/>
      <c r="Q70" s="5">
        <f>N19*0.3+N24*0.24+N29*0.21+N34*0.18+N39*0.15+N20*1+N25*0.8+N30*0.7+N35*0.6+N40*0.5</f>
        <v>0</v>
      </c>
      <c r="T70" s="17"/>
    </row>
    <row r="71" spans="10:20" ht="12.75" hidden="1">
      <c r="J71" s="17"/>
      <c r="T71" s="17"/>
    </row>
    <row r="72" spans="1:21" s="13" customFormat="1" ht="15">
      <c r="A72" s="9" t="s">
        <v>14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0"/>
      <c r="S72" s="12"/>
      <c r="T72" s="12"/>
      <c r="U72" s="12"/>
    </row>
    <row r="73" spans="1:21" ht="12.75">
      <c r="A73" s="85" t="s">
        <v>60</v>
      </c>
      <c r="B73" s="85"/>
      <c r="C73" s="85"/>
      <c r="D73" s="85"/>
      <c r="E73" s="85"/>
      <c r="F73" s="85"/>
      <c r="G73" s="85"/>
      <c r="H73" s="85"/>
      <c r="I73" s="85"/>
      <c r="J73" s="14"/>
      <c r="K73" s="85" t="s">
        <v>86</v>
      </c>
      <c r="L73" s="85"/>
      <c r="M73" s="85"/>
      <c r="N73" s="85"/>
      <c r="O73" s="85"/>
      <c r="P73" s="85"/>
      <c r="Q73" s="85"/>
      <c r="R73" s="85"/>
      <c r="S73" s="85"/>
      <c r="T73" s="14"/>
      <c r="U73" s="15" t="s">
        <v>61</v>
      </c>
    </row>
    <row r="74" spans="1:21" ht="12.75">
      <c r="A74" s="22" t="s">
        <v>54</v>
      </c>
      <c r="B74" s="23"/>
      <c r="C74" s="23"/>
      <c r="D74" s="23"/>
      <c r="E74" s="23"/>
      <c r="F74" s="23"/>
      <c r="G74" s="23"/>
      <c r="H74" s="23"/>
      <c r="I74" s="23"/>
      <c r="J74" s="17"/>
      <c r="K74" s="22" t="s">
        <v>54</v>
      </c>
      <c r="L74" s="23"/>
      <c r="M74" s="23"/>
      <c r="N74" s="23"/>
      <c r="O74" s="23"/>
      <c r="P74" s="23"/>
      <c r="Q74" s="24"/>
      <c r="R74" s="23"/>
      <c r="S74" s="25"/>
      <c r="T74" s="17"/>
      <c r="U74" s="25"/>
    </row>
    <row r="75" spans="1:21" ht="25.5" customHeight="1">
      <c r="A75" s="93" t="s">
        <v>30</v>
      </c>
      <c r="B75" s="93"/>
      <c r="C75" s="93"/>
      <c r="J75" s="17"/>
      <c r="K75" s="86" t="s">
        <v>28</v>
      </c>
      <c r="L75" s="86"/>
      <c r="M75" s="86"/>
      <c r="N75" s="1"/>
      <c r="Q75" s="44"/>
      <c r="S75" s="32"/>
      <c r="T75" s="17"/>
      <c r="U75" s="32"/>
    </row>
    <row r="76" spans="1:21" ht="12.75" customHeight="1">
      <c r="A76" s="31" t="s">
        <v>31</v>
      </c>
      <c r="D76" s="57"/>
      <c r="E76" s="8" t="s">
        <v>1</v>
      </c>
      <c r="F76" s="8" t="s">
        <v>8</v>
      </c>
      <c r="G76" s="32">
        <v>150</v>
      </c>
      <c r="H76" s="33" t="s">
        <v>9</v>
      </c>
      <c r="I76" s="32">
        <f>-D76*G76</f>
        <v>0</v>
      </c>
      <c r="J76" s="17"/>
      <c r="K76" s="86"/>
      <c r="L76" s="86"/>
      <c r="M76" s="86"/>
      <c r="N76" s="45">
        <f>IF(N75="oui",Q68,0)</f>
        <v>0</v>
      </c>
      <c r="O76" s="8" t="s">
        <v>78</v>
      </c>
      <c r="P76" s="8" t="s">
        <v>8</v>
      </c>
      <c r="Q76" s="32">
        <v>250</v>
      </c>
      <c r="R76" s="33" t="s">
        <v>9</v>
      </c>
      <c r="S76" s="32">
        <f>N76*Q76</f>
        <v>0</v>
      </c>
      <c r="T76" s="17"/>
      <c r="U76" s="32"/>
    </row>
    <row r="77" spans="1:21" ht="12.75">
      <c r="A77" s="31" t="s">
        <v>32</v>
      </c>
      <c r="D77" s="57"/>
      <c r="E77" s="8" t="s">
        <v>1</v>
      </c>
      <c r="F77" s="8" t="s">
        <v>8</v>
      </c>
      <c r="G77" s="32">
        <v>200</v>
      </c>
      <c r="H77" s="33" t="s">
        <v>9</v>
      </c>
      <c r="I77" s="32">
        <f>-D77*G77</f>
        <v>0</v>
      </c>
      <c r="J77" s="17"/>
      <c r="Q77" s="44"/>
      <c r="R77" s="33"/>
      <c r="S77" s="32"/>
      <c r="T77" s="17"/>
      <c r="U77" s="32"/>
    </row>
    <row r="78" spans="1:21" ht="25.5" customHeight="1">
      <c r="A78" s="46" t="s">
        <v>33</v>
      </c>
      <c r="B78" s="47"/>
      <c r="C78" s="47"/>
      <c r="D78" s="58"/>
      <c r="E78" s="48" t="s">
        <v>1</v>
      </c>
      <c r="F78" s="48" t="s">
        <v>8</v>
      </c>
      <c r="G78" s="49">
        <v>250</v>
      </c>
      <c r="H78" s="50" t="s">
        <v>9</v>
      </c>
      <c r="I78" s="44">
        <f>-D78*G78</f>
        <v>0</v>
      </c>
      <c r="J78" s="17"/>
      <c r="K78" s="86" t="s">
        <v>29</v>
      </c>
      <c r="L78" s="86"/>
      <c r="M78" s="86"/>
      <c r="N78" s="57"/>
      <c r="O78" s="8" t="s">
        <v>89</v>
      </c>
      <c r="P78" s="8" t="s">
        <v>8</v>
      </c>
      <c r="Q78" s="32">
        <v>250</v>
      </c>
      <c r="R78" s="33" t="s">
        <v>9</v>
      </c>
      <c r="S78" s="32">
        <f>IF(N75="non","",N78*Q78)</f>
        <v>0</v>
      </c>
      <c r="T78" s="17"/>
      <c r="U78" s="32"/>
    </row>
    <row r="79" spans="7:21" ht="12.75">
      <c r="G79" s="16"/>
      <c r="I79" s="16"/>
      <c r="J79" s="17"/>
      <c r="K79" s="90" t="s">
        <v>90</v>
      </c>
      <c r="L79" s="90"/>
      <c r="M79" s="90"/>
      <c r="N79" s="90"/>
      <c r="O79" s="90"/>
      <c r="P79" s="90"/>
      <c r="Q79" s="90"/>
      <c r="R79" s="90"/>
      <c r="S79" s="90"/>
      <c r="T79" s="17"/>
      <c r="U79" s="32"/>
    </row>
    <row r="80" spans="7:21" ht="12.75">
      <c r="G80" s="16"/>
      <c r="I80" s="16"/>
      <c r="J80" s="17"/>
      <c r="Q80" s="62"/>
      <c r="S80" s="32"/>
      <c r="T80" s="17"/>
      <c r="U80" s="32"/>
    </row>
    <row r="81" spans="1:21" s="39" customFormat="1" ht="12.75">
      <c r="A81" s="39" t="s">
        <v>48</v>
      </c>
      <c r="G81" s="40"/>
      <c r="I81" s="40">
        <f>SUM(I75:I78)</f>
        <v>0</v>
      </c>
      <c r="J81" s="14"/>
      <c r="K81" s="39" t="s">
        <v>48</v>
      </c>
      <c r="Q81" s="42"/>
      <c r="S81" s="41">
        <f>SUM(S75:S78)</f>
        <v>0</v>
      </c>
      <c r="T81" s="14"/>
      <c r="U81" s="41">
        <f>I81+S81</f>
        <v>0</v>
      </c>
    </row>
    <row r="82" spans="1:21" ht="4.5" customHeight="1">
      <c r="A82" s="18"/>
      <c r="B82" s="18"/>
      <c r="C82" s="18"/>
      <c r="D82" s="18"/>
      <c r="E82" s="18"/>
      <c r="F82" s="18"/>
      <c r="G82" s="19"/>
      <c r="H82" s="18"/>
      <c r="I82" s="19"/>
      <c r="J82" s="17"/>
      <c r="K82" s="18"/>
      <c r="L82" s="18"/>
      <c r="M82" s="18"/>
      <c r="N82" s="18"/>
      <c r="O82" s="18"/>
      <c r="P82" s="18"/>
      <c r="Q82" s="20"/>
      <c r="R82" s="18"/>
      <c r="S82" s="21"/>
      <c r="T82" s="17"/>
      <c r="U82" s="21"/>
    </row>
    <row r="83" spans="10:20" ht="4.5" customHeight="1">
      <c r="J83" s="17"/>
      <c r="T83" s="17"/>
    </row>
    <row r="84" spans="1:21" ht="12.75">
      <c r="A84" s="22" t="s">
        <v>55</v>
      </c>
      <c r="B84" s="23"/>
      <c r="C84" s="23"/>
      <c r="D84" s="23"/>
      <c r="E84" s="23"/>
      <c r="F84" s="23"/>
      <c r="G84" s="51"/>
      <c r="H84" s="51"/>
      <c r="I84" s="51"/>
      <c r="J84" s="17"/>
      <c r="K84" s="22" t="s">
        <v>55</v>
      </c>
      <c r="L84" s="23"/>
      <c r="M84" s="23"/>
      <c r="N84" s="23"/>
      <c r="O84" s="23"/>
      <c r="P84" s="23"/>
      <c r="Q84" s="52"/>
      <c r="R84" s="51"/>
      <c r="S84" s="53"/>
      <c r="T84" s="17"/>
      <c r="U84" s="53"/>
    </row>
    <row r="85" spans="1:21" ht="38.25" customHeight="1">
      <c r="A85" s="93" t="s">
        <v>47</v>
      </c>
      <c r="B85" s="93"/>
      <c r="C85" s="93"/>
      <c r="D85" s="57"/>
      <c r="E85" s="8" t="s">
        <v>1</v>
      </c>
      <c r="F85" s="8" t="s">
        <v>8</v>
      </c>
      <c r="G85" s="32">
        <v>200</v>
      </c>
      <c r="H85" s="33" t="s">
        <v>9</v>
      </c>
      <c r="I85" s="32">
        <f>-D85*G85</f>
        <v>0</v>
      </c>
      <c r="J85" s="17"/>
      <c r="K85" s="86" t="s">
        <v>17</v>
      </c>
      <c r="L85" s="86"/>
      <c r="M85" s="86"/>
      <c r="Q85" s="44"/>
      <c r="R85" s="33"/>
      <c r="S85" s="32"/>
      <c r="T85" s="17"/>
      <c r="U85" s="32"/>
    </row>
    <row r="86" spans="1:21" ht="12.75" customHeight="1">
      <c r="A86" s="54"/>
      <c r="B86" s="54"/>
      <c r="C86" s="54"/>
      <c r="D86" s="8"/>
      <c r="E86" s="8"/>
      <c r="F86" s="8"/>
      <c r="G86" s="32"/>
      <c r="I86" s="32"/>
      <c r="J86" s="17"/>
      <c r="K86" s="31" t="s">
        <v>20</v>
      </c>
      <c r="N86" s="57"/>
      <c r="O86" s="8" t="s">
        <v>1</v>
      </c>
      <c r="P86" s="8" t="s">
        <v>8</v>
      </c>
      <c r="Q86" s="32">
        <v>800</v>
      </c>
      <c r="R86" s="33" t="s">
        <v>9</v>
      </c>
      <c r="S86" s="32">
        <f>N86*Q86</f>
        <v>0</v>
      </c>
      <c r="T86" s="17"/>
      <c r="U86" s="32"/>
    </row>
    <row r="87" spans="1:21" ht="12.75" customHeight="1">
      <c r="A87" s="54"/>
      <c r="B87" s="54"/>
      <c r="C87" s="54"/>
      <c r="D87" s="8"/>
      <c r="E87" s="8"/>
      <c r="F87" s="8"/>
      <c r="G87" s="32"/>
      <c r="I87" s="32"/>
      <c r="J87" s="17"/>
      <c r="K87" s="31" t="s">
        <v>21</v>
      </c>
      <c r="N87" s="57"/>
      <c r="O87" s="8" t="s">
        <v>1</v>
      </c>
      <c r="P87" s="8" t="s">
        <v>8</v>
      </c>
      <c r="Q87" s="32">
        <v>400</v>
      </c>
      <c r="R87" s="33" t="s">
        <v>9</v>
      </c>
      <c r="S87" s="32">
        <f>N87*Q87</f>
        <v>0</v>
      </c>
      <c r="T87" s="17"/>
      <c r="U87" s="32"/>
    </row>
    <row r="88" spans="1:21" ht="38.25" customHeight="1">
      <c r="A88" s="93" t="s">
        <v>16</v>
      </c>
      <c r="B88" s="93"/>
      <c r="C88" s="93"/>
      <c r="D88" s="57"/>
      <c r="E88" s="8" t="s">
        <v>1</v>
      </c>
      <c r="F88" s="8" t="s">
        <v>8</v>
      </c>
      <c r="G88" s="32">
        <v>400</v>
      </c>
      <c r="H88" s="33" t="s">
        <v>9</v>
      </c>
      <c r="I88" s="32">
        <f>-D88*G88</f>
        <v>0</v>
      </c>
      <c r="J88" s="17"/>
      <c r="Q88" s="44"/>
      <c r="R88" s="33"/>
      <c r="S88" s="32"/>
      <c r="T88" s="17"/>
      <c r="U88" s="32"/>
    </row>
    <row r="89" spans="7:21" ht="12.75" customHeight="1">
      <c r="G89" s="16"/>
      <c r="I89" s="16"/>
      <c r="J89" s="17"/>
      <c r="K89" s="71" t="s">
        <v>91</v>
      </c>
      <c r="L89" s="6"/>
      <c r="M89" s="6"/>
      <c r="N89" s="57"/>
      <c r="O89" s="8" t="s">
        <v>1</v>
      </c>
      <c r="P89" s="8" t="s">
        <v>8</v>
      </c>
      <c r="Q89" s="32">
        <v>200</v>
      </c>
      <c r="R89" s="33" t="s">
        <v>9</v>
      </c>
      <c r="S89" s="32">
        <f>N89*Q89</f>
        <v>0</v>
      </c>
      <c r="T89" s="17"/>
      <c r="U89" s="32"/>
    </row>
    <row r="90" spans="1:21" ht="25.5" customHeight="1">
      <c r="A90" s="93" t="s">
        <v>18</v>
      </c>
      <c r="B90" s="93"/>
      <c r="C90" s="93"/>
      <c r="D90" s="57"/>
      <c r="E90" s="8" t="s">
        <v>1</v>
      </c>
      <c r="F90" s="8" t="s">
        <v>8</v>
      </c>
      <c r="G90" s="32">
        <v>250</v>
      </c>
      <c r="H90" s="33" t="s">
        <v>9</v>
      </c>
      <c r="I90" s="32">
        <f>-D90*G90</f>
        <v>0</v>
      </c>
      <c r="J90" s="17"/>
      <c r="K90" s="95" t="s">
        <v>92</v>
      </c>
      <c r="L90" s="95"/>
      <c r="M90" s="95"/>
      <c r="N90" s="95"/>
      <c r="Q90" s="44"/>
      <c r="R90" s="33"/>
      <c r="S90" s="32"/>
      <c r="T90" s="17"/>
      <c r="U90" s="32"/>
    </row>
    <row r="91" spans="7:21" ht="12.75">
      <c r="G91" s="16"/>
      <c r="I91" s="16"/>
      <c r="J91" s="17"/>
      <c r="Q91" s="44"/>
      <c r="S91" s="32"/>
      <c r="T91" s="17"/>
      <c r="U91" s="32"/>
    </row>
    <row r="92" spans="1:21" ht="38.25" customHeight="1">
      <c r="A92" s="93" t="s">
        <v>24</v>
      </c>
      <c r="B92" s="93"/>
      <c r="C92" s="93"/>
      <c r="G92" s="16"/>
      <c r="I92" s="16"/>
      <c r="J92" s="17"/>
      <c r="K92" s="86" t="s">
        <v>19</v>
      </c>
      <c r="L92" s="86"/>
      <c r="M92" s="86"/>
      <c r="Q92" s="44"/>
      <c r="S92" s="32"/>
      <c r="T92" s="17"/>
      <c r="U92" s="32"/>
    </row>
    <row r="93" spans="1:21" ht="12.75" customHeight="1">
      <c r="A93" s="31" t="s">
        <v>25</v>
      </c>
      <c r="D93" s="57"/>
      <c r="E93" s="8" t="s">
        <v>1</v>
      </c>
      <c r="F93" s="8" t="s">
        <v>8</v>
      </c>
      <c r="G93" s="32">
        <v>200</v>
      </c>
      <c r="H93" s="33" t="s">
        <v>9</v>
      </c>
      <c r="I93" s="32">
        <f>-D93*G93</f>
        <v>0</v>
      </c>
      <c r="J93" s="17"/>
      <c r="K93" s="31" t="s">
        <v>22</v>
      </c>
      <c r="N93" s="57"/>
      <c r="O93" s="8" t="s">
        <v>1</v>
      </c>
      <c r="P93" s="8" t="s">
        <v>8</v>
      </c>
      <c r="Q93" s="32">
        <v>600</v>
      </c>
      <c r="R93" s="33" t="s">
        <v>9</v>
      </c>
      <c r="S93" s="32">
        <f>N93*Q93</f>
        <v>0</v>
      </c>
      <c r="T93" s="17"/>
      <c r="U93" s="32"/>
    </row>
    <row r="94" spans="1:21" ht="12.75">
      <c r="A94" s="31" t="s">
        <v>26</v>
      </c>
      <c r="D94" s="57"/>
      <c r="E94" s="8" t="s">
        <v>1</v>
      </c>
      <c r="F94" s="8" t="s">
        <v>8</v>
      </c>
      <c r="G94" s="32">
        <v>400</v>
      </c>
      <c r="H94" s="33" t="s">
        <v>9</v>
      </c>
      <c r="I94" s="32">
        <f>-D94*G94</f>
        <v>0</v>
      </c>
      <c r="J94" s="17"/>
      <c r="K94" s="31" t="s">
        <v>23</v>
      </c>
      <c r="N94" s="57"/>
      <c r="O94" s="8" t="s">
        <v>1</v>
      </c>
      <c r="P94" s="8" t="s">
        <v>8</v>
      </c>
      <c r="Q94" s="32">
        <v>250</v>
      </c>
      <c r="R94" s="33" t="s">
        <v>9</v>
      </c>
      <c r="S94" s="32">
        <f>N94*Q94</f>
        <v>0</v>
      </c>
      <c r="T94" s="17"/>
      <c r="U94" s="32"/>
    </row>
    <row r="95" spans="1:21" ht="12.75">
      <c r="A95" s="31" t="s">
        <v>27</v>
      </c>
      <c r="D95" s="57"/>
      <c r="E95" s="8" t="s">
        <v>1</v>
      </c>
      <c r="F95" s="8" t="s">
        <v>8</v>
      </c>
      <c r="G95" s="32">
        <v>800</v>
      </c>
      <c r="H95" s="33" t="s">
        <v>9</v>
      </c>
      <c r="I95" s="32">
        <f>-D95*G95</f>
        <v>0</v>
      </c>
      <c r="J95" s="17"/>
      <c r="Q95" s="44"/>
      <c r="R95" s="33"/>
      <c r="S95" s="32"/>
      <c r="T95" s="17"/>
      <c r="U95" s="32"/>
    </row>
    <row r="96" spans="1:21" ht="12.75">
      <c r="A96" s="31" t="s">
        <v>35</v>
      </c>
      <c r="D96" s="57"/>
      <c r="E96" s="8" t="s">
        <v>1</v>
      </c>
      <c r="F96" s="8" t="s">
        <v>8</v>
      </c>
      <c r="G96" s="32">
        <v>400</v>
      </c>
      <c r="H96" s="33" t="s">
        <v>9</v>
      </c>
      <c r="I96" s="32">
        <f>-D96*G96</f>
        <v>0</v>
      </c>
      <c r="J96" s="17"/>
      <c r="Q96" s="44"/>
      <c r="R96" s="33"/>
      <c r="S96" s="32"/>
      <c r="T96" s="17"/>
      <c r="U96" s="32"/>
    </row>
    <row r="97" spans="1:21" s="39" customFormat="1" ht="12.75">
      <c r="A97" s="39" t="s">
        <v>56</v>
      </c>
      <c r="G97" s="40"/>
      <c r="I97" s="42">
        <f>SUM(I85:I96)</f>
        <v>0</v>
      </c>
      <c r="J97" s="14"/>
      <c r="K97" s="39" t="s">
        <v>56</v>
      </c>
      <c r="N97" s="5"/>
      <c r="Q97" s="42"/>
      <c r="S97" s="41">
        <f>SUM(S85:S96)</f>
        <v>0</v>
      </c>
      <c r="T97" s="14"/>
      <c r="U97" s="41">
        <f>I97+S97</f>
        <v>0</v>
      </c>
    </row>
    <row r="98" spans="1:21" ht="4.5" customHeight="1">
      <c r="A98" s="18"/>
      <c r="B98" s="18"/>
      <c r="C98" s="18"/>
      <c r="D98" s="18"/>
      <c r="E98" s="18"/>
      <c r="F98" s="18"/>
      <c r="G98" s="19"/>
      <c r="H98" s="18"/>
      <c r="I98" s="19"/>
      <c r="J98" s="17"/>
      <c r="K98" s="18"/>
      <c r="L98" s="18"/>
      <c r="M98" s="18"/>
      <c r="N98" s="18"/>
      <c r="O98" s="18"/>
      <c r="P98" s="18"/>
      <c r="Q98" s="20"/>
      <c r="R98" s="18"/>
      <c r="S98" s="21"/>
      <c r="T98" s="17"/>
      <c r="U98" s="21"/>
    </row>
    <row r="99" spans="10:20" ht="4.5" customHeight="1">
      <c r="J99" s="17"/>
      <c r="T99" s="17"/>
    </row>
    <row r="100" spans="1:21" ht="12.75">
      <c r="A100" s="22" t="s">
        <v>49</v>
      </c>
      <c r="B100" s="23"/>
      <c r="C100" s="23"/>
      <c r="D100" s="23"/>
      <c r="E100" s="23"/>
      <c r="F100" s="23"/>
      <c r="G100" s="51"/>
      <c r="H100" s="51"/>
      <c r="I100" s="51"/>
      <c r="J100" s="17"/>
      <c r="K100" s="22" t="s">
        <v>49</v>
      </c>
      <c r="L100" s="23"/>
      <c r="M100" s="23"/>
      <c r="N100" s="23"/>
      <c r="O100" s="23"/>
      <c r="P100" s="23"/>
      <c r="Q100" s="52"/>
      <c r="R100" s="51"/>
      <c r="S100" s="53"/>
      <c r="T100" s="17"/>
      <c r="U100" s="53"/>
    </row>
    <row r="101" spans="7:21" ht="12.75" customHeight="1">
      <c r="G101" s="16"/>
      <c r="I101" s="16"/>
      <c r="J101" s="17"/>
      <c r="K101" s="86" t="s">
        <v>34</v>
      </c>
      <c r="L101" s="86"/>
      <c r="M101" s="86"/>
      <c r="N101" s="1"/>
      <c r="Q101" s="44"/>
      <c r="S101" s="32"/>
      <c r="T101" s="17"/>
      <c r="U101" s="32"/>
    </row>
    <row r="102" spans="7:21" ht="12.75">
      <c r="G102" s="16"/>
      <c r="I102" s="16"/>
      <c r="J102" s="17"/>
      <c r="K102" s="86"/>
      <c r="L102" s="86"/>
      <c r="M102" s="86"/>
      <c r="N102" s="8">
        <f>IF(N101="oui",G69,0)</f>
        <v>0</v>
      </c>
      <c r="O102" s="8" t="s">
        <v>79</v>
      </c>
      <c r="P102" s="8" t="s">
        <v>8</v>
      </c>
      <c r="Q102" s="32">
        <v>100</v>
      </c>
      <c r="R102" s="33" t="s">
        <v>9</v>
      </c>
      <c r="S102" s="32">
        <f>N102*Q102</f>
        <v>0</v>
      </c>
      <c r="T102" s="17"/>
      <c r="U102" s="32"/>
    </row>
    <row r="103" spans="7:21" ht="12.75">
      <c r="G103" s="16"/>
      <c r="I103" s="16"/>
      <c r="J103" s="17"/>
      <c r="Q103" s="44"/>
      <c r="S103" s="32"/>
      <c r="T103" s="17"/>
      <c r="U103" s="32"/>
    </row>
    <row r="104" spans="1:21" s="39" customFormat="1" ht="12.75">
      <c r="A104" s="39" t="s">
        <v>50</v>
      </c>
      <c r="G104" s="40"/>
      <c r="I104" s="40"/>
      <c r="J104" s="14"/>
      <c r="K104" s="39" t="s">
        <v>50</v>
      </c>
      <c r="N104" s="5"/>
      <c r="Q104" s="42"/>
      <c r="S104" s="41">
        <f>S102</f>
        <v>0</v>
      </c>
      <c r="T104" s="14"/>
      <c r="U104" s="41">
        <f>I104+S104</f>
        <v>0</v>
      </c>
    </row>
    <row r="105" spans="1:21" ht="4.5" customHeight="1">
      <c r="A105" s="18"/>
      <c r="B105" s="18"/>
      <c r="C105" s="18"/>
      <c r="D105" s="18"/>
      <c r="E105" s="18"/>
      <c r="F105" s="18"/>
      <c r="G105" s="19"/>
      <c r="H105" s="18"/>
      <c r="I105" s="19"/>
      <c r="J105" s="17"/>
      <c r="K105" s="18"/>
      <c r="L105" s="18"/>
      <c r="M105" s="18"/>
      <c r="N105" s="18"/>
      <c r="O105" s="18"/>
      <c r="P105" s="18"/>
      <c r="Q105" s="20"/>
      <c r="R105" s="18"/>
      <c r="S105" s="21"/>
      <c r="T105" s="17"/>
      <c r="U105" s="21"/>
    </row>
    <row r="106" spans="10:20" ht="4.5" customHeight="1">
      <c r="J106" s="17"/>
      <c r="T106" s="17"/>
    </row>
    <row r="107" spans="1:21" ht="12.75">
      <c r="A107" s="39" t="s">
        <v>57</v>
      </c>
      <c r="B107" s="23"/>
      <c r="C107" s="23"/>
      <c r="D107" s="23"/>
      <c r="E107" s="23"/>
      <c r="F107" s="23"/>
      <c r="G107" s="51"/>
      <c r="H107" s="51"/>
      <c r="I107" s="51"/>
      <c r="J107" s="17"/>
      <c r="K107" s="39" t="s">
        <v>57</v>
      </c>
      <c r="L107" s="23"/>
      <c r="M107" s="23"/>
      <c r="N107" s="23"/>
      <c r="O107" s="23"/>
      <c r="P107" s="23"/>
      <c r="Q107" s="52"/>
      <c r="R107" s="51"/>
      <c r="S107" s="53"/>
      <c r="T107" s="17"/>
      <c r="U107" s="53"/>
    </row>
    <row r="108" spans="1:21" ht="12.75">
      <c r="A108" s="6" t="s">
        <v>45</v>
      </c>
      <c r="D108" s="57"/>
      <c r="E108" s="8" t="s">
        <v>7</v>
      </c>
      <c r="F108" s="8" t="s">
        <v>8</v>
      </c>
      <c r="G108" s="32">
        <v>120</v>
      </c>
      <c r="H108" s="33" t="s">
        <v>9</v>
      </c>
      <c r="I108" s="32">
        <f>-D108*G108</f>
        <v>0</v>
      </c>
      <c r="J108" s="17"/>
      <c r="K108" s="94" t="s">
        <v>15</v>
      </c>
      <c r="L108" s="94"/>
      <c r="M108" s="94"/>
      <c r="Q108" s="44"/>
      <c r="R108" s="33"/>
      <c r="S108" s="32"/>
      <c r="T108" s="17"/>
      <c r="U108" s="32"/>
    </row>
    <row r="109" spans="7:21" ht="12.75">
      <c r="G109" s="16"/>
      <c r="I109" s="16"/>
      <c r="J109" s="17"/>
      <c r="K109" s="31" t="s">
        <v>36</v>
      </c>
      <c r="N109" s="57"/>
      <c r="O109" s="8" t="s">
        <v>7</v>
      </c>
      <c r="P109" s="8" t="s">
        <v>8</v>
      </c>
      <c r="Q109" s="32">
        <v>160</v>
      </c>
      <c r="R109" s="33" t="s">
        <v>9</v>
      </c>
      <c r="S109" s="32">
        <f>N109*Q109</f>
        <v>0</v>
      </c>
      <c r="T109" s="17"/>
      <c r="U109" s="32"/>
    </row>
    <row r="110" spans="7:21" ht="12.75">
      <c r="G110" s="16"/>
      <c r="I110" s="16"/>
      <c r="J110" s="17"/>
      <c r="K110" s="31" t="s">
        <v>37</v>
      </c>
      <c r="N110" s="57"/>
      <c r="O110" s="8" t="s">
        <v>7</v>
      </c>
      <c r="P110" s="8" t="s">
        <v>8</v>
      </c>
      <c r="Q110" s="32">
        <v>160</v>
      </c>
      <c r="R110" s="33" t="s">
        <v>9</v>
      </c>
      <c r="S110" s="32">
        <f aca="true" t="shared" si="3" ref="S110:S117">N110*Q110</f>
        <v>0</v>
      </c>
      <c r="T110" s="17"/>
      <c r="U110" s="32"/>
    </row>
    <row r="111" spans="7:21" ht="12.75">
      <c r="G111" s="16"/>
      <c r="I111" s="16"/>
      <c r="J111" s="17"/>
      <c r="K111" s="31" t="s">
        <v>39</v>
      </c>
      <c r="N111" s="57"/>
      <c r="O111" s="8" t="s">
        <v>7</v>
      </c>
      <c r="P111" s="8" t="s">
        <v>8</v>
      </c>
      <c r="Q111" s="32">
        <v>160</v>
      </c>
      <c r="R111" s="33" t="s">
        <v>9</v>
      </c>
      <c r="S111" s="32">
        <f t="shared" si="3"/>
        <v>0</v>
      </c>
      <c r="T111" s="17"/>
      <c r="U111" s="32"/>
    </row>
    <row r="112" spans="7:21" ht="12.75">
      <c r="G112" s="16"/>
      <c r="I112" s="16"/>
      <c r="J112" s="17"/>
      <c r="K112" s="31" t="s">
        <v>40</v>
      </c>
      <c r="N112" s="57"/>
      <c r="O112" s="8" t="s">
        <v>7</v>
      </c>
      <c r="P112" s="8" t="s">
        <v>8</v>
      </c>
      <c r="Q112" s="32">
        <v>160</v>
      </c>
      <c r="R112" s="33" t="s">
        <v>9</v>
      </c>
      <c r="S112" s="32">
        <f t="shared" si="3"/>
        <v>0</v>
      </c>
      <c r="T112" s="17"/>
      <c r="U112" s="32"/>
    </row>
    <row r="113" spans="7:21" ht="12.75">
      <c r="G113" s="16"/>
      <c r="I113" s="16"/>
      <c r="J113" s="17"/>
      <c r="K113" s="31" t="s">
        <v>38</v>
      </c>
      <c r="N113" s="57"/>
      <c r="O113" s="8" t="s">
        <v>7</v>
      </c>
      <c r="P113" s="8" t="s">
        <v>8</v>
      </c>
      <c r="Q113" s="32">
        <v>160</v>
      </c>
      <c r="R113" s="33" t="s">
        <v>9</v>
      </c>
      <c r="S113" s="32">
        <f t="shared" si="3"/>
        <v>0</v>
      </c>
      <c r="T113" s="17"/>
      <c r="U113" s="32"/>
    </row>
    <row r="114" spans="7:21" ht="12.75">
      <c r="G114" s="16"/>
      <c r="I114" s="16"/>
      <c r="J114" s="17"/>
      <c r="K114" s="31" t="s">
        <v>41</v>
      </c>
      <c r="N114" s="57"/>
      <c r="O114" s="8" t="s">
        <v>7</v>
      </c>
      <c r="P114" s="8" t="s">
        <v>8</v>
      </c>
      <c r="Q114" s="32">
        <v>160</v>
      </c>
      <c r="R114" s="33" t="s">
        <v>9</v>
      </c>
      <c r="S114" s="32">
        <f t="shared" si="3"/>
        <v>0</v>
      </c>
      <c r="T114" s="17"/>
      <c r="U114" s="32"/>
    </row>
    <row r="115" spans="7:21" ht="12.75">
      <c r="G115" s="16"/>
      <c r="I115" s="16"/>
      <c r="J115" s="17"/>
      <c r="K115" s="31" t="s">
        <v>42</v>
      </c>
      <c r="N115" s="57"/>
      <c r="O115" s="8" t="s">
        <v>7</v>
      </c>
      <c r="P115" s="8" t="s">
        <v>8</v>
      </c>
      <c r="Q115" s="32">
        <v>160</v>
      </c>
      <c r="R115" s="33" t="s">
        <v>9</v>
      </c>
      <c r="S115" s="32">
        <f t="shared" si="3"/>
        <v>0</v>
      </c>
      <c r="T115" s="17"/>
      <c r="U115" s="32"/>
    </row>
    <row r="116" spans="7:21" ht="12.75">
      <c r="G116" s="16"/>
      <c r="I116" s="16"/>
      <c r="J116" s="17"/>
      <c r="K116" s="31" t="s">
        <v>43</v>
      </c>
      <c r="N116" s="57"/>
      <c r="O116" s="8" t="s">
        <v>7</v>
      </c>
      <c r="P116" s="8" t="s">
        <v>8</v>
      </c>
      <c r="Q116" s="32">
        <v>160</v>
      </c>
      <c r="R116" s="33" t="s">
        <v>9</v>
      </c>
      <c r="S116" s="32">
        <f t="shared" si="3"/>
        <v>0</v>
      </c>
      <c r="T116" s="17"/>
      <c r="U116" s="32"/>
    </row>
    <row r="117" spans="7:21" ht="12.75">
      <c r="G117" s="16"/>
      <c r="I117" s="16"/>
      <c r="J117" s="17"/>
      <c r="K117" s="31" t="s">
        <v>44</v>
      </c>
      <c r="N117" s="57"/>
      <c r="O117" s="8" t="s">
        <v>7</v>
      </c>
      <c r="P117" s="8" t="s">
        <v>8</v>
      </c>
      <c r="Q117" s="32">
        <v>160</v>
      </c>
      <c r="R117" s="33" t="s">
        <v>9</v>
      </c>
      <c r="S117" s="32">
        <f t="shared" si="3"/>
        <v>0</v>
      </c>
      <c r="T117" s="17"/>
      <c r="U117" s="32"/>
    </row>
    <row r="118" spans="7:21" ht="12.75">
      <c r="G118" s="16"/>
      <c r="I118" s="16"/>
      <c r="J118" s="17"/>
      <c r="Q118" s="44"/>
      <c r="S118" s="32"/>
      <c r="T118" s="17"/>
      <c r="U118" s="32"/>
    </row>
    <row r="119" spans="7:21" ht="25.5" customHeight="1">
      <c r="G119" s="16"/>
      <c r="I119" s="16"/>
      <c r="J119" s="17"/>
      <c r="K119" s="86" t="s">
        <v>87</v>
      </c>
      <c r="L119" s="86"/>
      <c r="M119" s="86"/>
      <c r="Q119" s="44"/>
      <c r="S119" s="32"/>
      <c r="T119" s="17"/>
      <c r="U119" s="61"/>
    </row>
    <row r="120" spans="7:21" ht="12.75">
      <c r="G120" s="16"/>
      <c r="I120" s="16"/>
      <c r="J120" s="17"/>
      <c r="K120" s="26" t="s">
        <v>10</v>
      </c>
      <c r="Q120" s="44"/>
      <c r="S120" s="32"/>
      <c r="T120" s="17"/>
      <c r="U120" s="32"/>
    </row>
    <row r="121" spans="7:21" ht="25.5">
      <c r="G121" s="16"/>
      <c r="I121" s="16"/>
      <c r="J121" s="17"/>
      <c r="K121" s="57"/>
      <c r="L121" s="55" t="s">
        <v>46</v>
      </c>
      <c r="M121" s="8"/>
      <c r="N121" s="57"/>
      <c r="O121" s="8" t="s">
        <v>7</v>
      </c>
      <c r="P121" s="8" t="s">
        <v>8</v>
      </c>
      <c r="Q121" s="32">
        <f>IF(K121&lt;3,"",IF(K121&gt;7,200,(K121-3)*47.5+10))</f>
      </c>
      <c r="R121" s="33" t="s">
        <v>9</v>
      </c>
      <c r="S121" s="32">
        <f>_xlfn.IFERROR(N121*Q121,0)</f>
        <v>0</v>
      </c>
      <c r="T121" s="17"/>
      <c r="U121" s="32"/>
    </row>
    <row r="122" spans="7:21" ht="12.75">
      <c r="G122" s="16"/>
      <c r="I122" s="16"/>
      <c r="J122" s="17"/>
      <c r="K122" s="26" t="s">
        <v>11</v>
      </c>
      <c r="Q122" s="44"/>
      <c r="S122" s="32"/>
      <c r="T122" s="17"/>
      <c r="U122" s="32"/>
    </row>
    <row r="123" spans="7:21" ht="25.5">
      <c r="G123" s="16"/>
      <c r="I123" s="16"/>
      <c r="J123" s="17"/>
      <c r="K123" s="57"/>
      <c r="L123" s="55" t="s">
        <v>46</v>
      </c>
      <c r="N123" s="57"/>
      <c r="O123" s="8" t="s">
        <v>7</v>
      </c>
      <c r="P123" s="8" t="s">
        <v>8</v>
      </c>
      <c r="Q123" s="32">
        <f>IF(K123&lt;4,"",IF(K123&gt;7,200,(K123-4)*47.5+10))</f>
      </c>
      <c r="R123" s="33" t="s">
        <v>9</v>
      </c>
      <c r="S123" s="32">
        <f>_xlfn.IFERROR(N123*Q123,0)</f>
        <v>0</v>
      </c>
      <c r="T123" s="17"/>
      <c r="U123" s="32"/>
    </row>
    <row r="124" spans="7:21" ht="12.75">
      <c r="G124" s="16"/>
      <c r="I124" s="16"/>
      <c r="J124" s="17"/>
      <c r="Q124" s="44"/>
      <c r="S124" s="32"/>
      <c r="T124" s="17"/>
      <c r="U124" s="32"/>
    </row>
    <row r="125" spans="1:21" s="39" customFormat="1" ht="12.75">
      <c r="A125" s="39" t="s">
        <v>51</v>
      </c>
      <c r="G125" s="40"/>
      <c r="I125" s="40">
        <f>SUM(I108:I123)</f>
        <v>0</v>
      </c>
      <c r="J125" s="14"/>
      <c r="K125" s="39" t="s">
        <v>51</v>
      </c>
      <c r="N125" s="5"/>
      <c r="Q125" s="42"/>
      <c r="S125" s="41">
        <f>SUM(S108:S123)</f>
        <v>0</v>
      </c>
      <c r="T125" s="14"/>
      <c r="U125" s="41">
        <f>I125+S125</f>
        <v>0</v>
      </c>
    </row>
    <row r="126" spans="1:21" ht="4.5" customHeight="1">
      <c r="A126" s="18"/>
      <c r="B126" s="18"/>
      <c r="C126" s="18"/>
      <c r="D126" s="18"/>
      <c r="E126" s="18"/>
      <c r="F126" s="18"/>
      <c r="G126" s="19"/>
      <c r="H126" s="18"/>
      <c r="I126" s="19"/>
      <c r="J126" s="19"/>
      <c r="K126" s="18"/>
      <c r="L126" s="18"/>
      <c r="M126" s="18"/>
      <c r="N126" s="18"/>
      <c r="O126" s="18"/>
      <c r="P126" s="18"/>
      <c r="Q126" s="20"/>
      <c r="R126" s="18"/>
      <c r="S126" s="21"/>
      <c r="T126" s="21"/>
      <c r="U126" s="21"/>
    </row>
    <row r="127" ht="4.5" customHeight="1">
      <c r="T127" s="8"/>
    </row>
    <row r="128" spans="1:21" ht="12.75">
      <c r="A128" s="91" t="str">
        <f>IF(SUM(U55,U63,U81,U97,U104,U125)&gt;0,CONCATENATE("Sans tenir compte d'une hypothétique modification de la contribution à la transition le montant des paiements directs augmente globalement de ",ROUND(SUM(U55,U63,U81,U97,U104,U125),0)," CHF"),CONCATENATE("Sans tenir compte d'une hypothétique modification de la contribution à la transition le montant des paiements directs diminue globalement de ",-ROUND(SUM(U55,U63,U81,U97,U104,U125),0)," CHF"))</f>
        <v>Sans tenir compte d'une hypothétique modification de la contribution à la transition le montant des paiements directs diminue globalement de 0 CHF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ht="3.75" customHeight="1"/>
    <row r="130" spans="1:21" s="13" customFormat="1" ht="15">
      <c r="A130" s="9" t="s">
        <v>52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0"/>
      <c r="S130" s="12"/>
      <c r="T130" s="12"/>
      <c r="U130" s="12"/>
    </row>
    <row r="131" spans="1:21" ht="12.75">
      <c r="A131" s="85" t="s">
        <v>60</v>
      </c>
      <c r="B131" s="85"/>
      <c r="C131" s="85"/>
      <c r="D131" s="85"/>
      <c r="E131" s="85"/>
      <c r="F131" s="85"/>
      <c r="G131" s="85"/>
      <c r="H131" s="85"/>
      <c r="I131" s="85"/>
      <c r="J131" s="14"/>
      <c r="K131" s="85" t="s">
        <v>86</v>
      </c>
      <c r="L131" s="85"/>
      <c r="M131" s="85"/>
      <c r="N131" s="85"/>
      <c r="O131" s="85"/>
      <c r="P131" s="85"/>
      <c r="Q131" s="85"/>
      <c r="R131" s="85"/>
      <c r="S131" s="85"/>
      <c r="T131" s="14"/>
      <c r="U131" s="32"/>
    </row>
    <row r="132" spans="1:21" ht="25.5" customHeight="1">
      <c r="A132" s="92" t="s">
        <v>6</v>
      </c>
      <c r="B132" s="92"/>
      <c r="C132" s="92"/>
      <c r="D132" s="59"/>
      <c r="E132" s="64" t="str">
        <f>IF(D132="","  &lt;-- saisie obligatoire","")</f>
        <v>  &lt;-- saisie obligatoire</v>
      </c>
      <c r="G132" s="16"/>
      <c r="I132" s="16"/>
      <c r="J132" s="17"/>
      <c r="Q132" s="44"/>
      <c r="S132" s="32"/>
      <c r="T132" s="17"/>
      <c r="U132" s="32"/>
    </row>
    <row r="133" spans="1:21" ht="12.75">
      <c r="A133" s="6" t="s">
        <v>52</v>
      </c>
      <c r="D133" s="44">
        <f>D132</f>
        <v>0</v>
      </c>
      <c r="F133" s="8" t="s">
        <v>8</v>
      </c>
      <c r="G133" s="56">
        <v>0.1</v>
      </c>
      <c r="H133" s="33" t="s">
        <v>9</v>
      </c>
      <c r="I133" s="32">
        <f>-D133*G133</f>
        <v>0</v>
      </c>
      <c r="J133" s="17"/>
      <c r="K133" s="6" t="s">
        <v>52</v>
      </c>
      <c r="N133" s="44">
        <f>D132</f>
        <v>0</v>
      </c>
      <c r="P133" s="8" t="s">
        <v>8</v>
      </c>
      <c r="Q133" s="70">
        <v>0.2</v>
      </c>
      <c r="R133" s="33" t="s">
        <v>9</v>
      </c>
      <c r="S133" s="32">
        <f>N133*Q133</f>
        <v>0</v>
      </c>
      <c r="T133" s="17"/>
      <c r="U133" s="32"/>
    </row>
    <row r="134" spans="7:21" ht="12.75">
      <c r="G134" s="16"/>
      <c r="I134" s="16"/>
      <c r="J134" s="17"/>
      <c r="Q134" s="44"/>
      <c r="S134" s="32"/>
      <c r="T134" s="17"/>
      <c r="U134" s="32"/>
    </row>
    <row r="135" spans="1:21" s="39" customFormat="1" ht="12.75">
      <c r="A135" s="39" t="s">
        <v>53</v>
      </c>
      <c r="G135" s="40"/>
      <c r="I135" s="41">
        <f>I133</f>
        <v>0</v>
      </c>
      <c r="J135" s="14"/>
      <c r="K135" s="39" t="s">
        <v>53</v>
      </c>
      <c r="N135" s="5"/>
      <c r="Q135" s="42"/>
      <c r="S135" s="41">
        <f>S133</f>
        <v>0</v>
      </c>
      <c r="T135" s="14"/>
      <c r="U135" s="41">
        <f>I135+S135</f>
        <v>0</v>
      </c>
    </row>
    <row r="136" spans="1:21" ht="4.5" customHeight="1">
      <c r="A136" s="18"/>
      <c r="B136" s="18"/>
      <c r="C136" s="18"/>
      <c r="D136" s="18"/>
      <c r="E136" s="18"/>
      <c r="F136" s="18"/>
      <c r="G136" s="19"/>
      <c r="H136" s="18"/>
      <c r="I136" s="19"/>
      <c r="J136" s="19"/>
      <c r="K136" s="18"/>
      <c r="L136" s="18"/>
      <c r="M136" s="18"/>
      <c r="N136" s="18"/>
      <c r="O136" s="18"/>
      <c r="P136" s="18"/>
      <c r="Q136" s="20"/>
      <c r="R136" s="18"/>
      <c r="S136" s="21"/>
      <c r="T136" s="21"/>
      <c r="U136" s="21"/>
    </row>
    <row r="137" ht="4.5" customHeight="1">
      <c r="T137" s="8"/>
    </row>
    <row r="138" spans="1:21" ht="12.75">
      <c r="A138" s="87" t="str">
        <f>IF(SUM(U55,U63,U81,U97,U104,U125,U135)&gt;0,CONCATENATE("En tenant compte d'une hypothétique modification de la contribution à la transition le montant des paiements directs augmente globalement de ",ROUND(SUM(U55,U63,U81,U97,U104,U125,U135),0)," CHF"),CONCATENATE("En tenant compte d'une hypothétique modification de la contribution à la transition le montant des paiements directs diminue globalement de ",-ROUND(SUM(U55,U63,U81,U97,U104,U125,U135),0)," CHF"))</f>
        <v>En tenant compte d'une hypothétique modification de la contribution à la transition le montant des paiements directs diminue globalement de 0 CHF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ht="3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83"/>
      <c r="R139" s="18"/>
      <c r="S139" s="84"/>
      <c r="T139" s="18"/>
      <c r="U139" s="84"/>
    </row>
    <row r="140" spans="17:21" ht="12.75">
      <c r="Q140" s="5"/>
      <c r="S140" s="5"/>
      <c r="U140" s="5"/>
    </row>
    <row r="141" spans="17:21" ht="12.75" hidden="1">
      <c r="Q141" s="5"/>
      <c r="S141" s="5"/>
      <c r="U141" s="5"/>
    </row>
    <row r="142" spans="17:21" ht="12.75" hidden="1">
      <c r="Q142" s="5"/>
      <c r="S142" s="5"/>
      <c r="U142" s="5"/>
    </row>
    <row r="143" spans="7:9" ht="12.75">
      <c r="G143" s="16"/>
      <c r="I143" s="16"/>
    </row>
    <row r="144" spans="1:21" ht="12.75">
      <c r="A144" s="76"/>
      <c r="B144" s="76"/>
      <c r="C144" s="76"/>
      <c r="D144" s="76"/>
      <c r="E144" s="76"/>
      <c r="F144" s="76"/>
      <c r="G144" s="77"/>
      <c r="H144" s="76"/>
      <c r="I144" s="77"/>
      <c r="J144" s="76"/>
      <c r="K144" s="76"/>
      <c r="L144" s="76"/>
      <c r="M144" s="76"/>
      <c r="N144" s="76"/>
      <c r="O144" s="76"/>
      <c r="P144" s="76"/>
      <c r="Q144" s="78"/>
      <c r="R144" s="76"/>
      <c r="S144" s="79"/>
      <c r="T144" s="76"/>
      <c r="U144" s="79"/>
    </row>
    <row r="145" spans="1:21" ht="12.75">
      <c r="A145" s="81" t="s">
        <v>94</v>
      </c>
      <c r="B145" s="76"/>
      <c r="C145" s="76"/>
      <c r="D145" s="76"/>
      <c r="E145" s="76"/>
      <c r="F145" s="76"/>
      <c r="G145" s="77"/>
      <c r="H145" s="76"/>
      <c r="I145" s="77"/>
      <c r="J145" s="76"/>
      <c r="K145" s="76"/>
      <c r="L145" s="76"/>
      <c r="M145" s="76"/>
      <c r="N145" s="76"/>
      <c r="O145" s="76"/>
      <c r="P145" s="76"/>
      <c r="Q145" s="78"/>
      <c r="R145" s="76"/>
      <c r="S145" s="79"/>
      <c r="T145" s="76"/>
      <c r="U145" s="79"/>
    </row>
    <row r="146" spans="1:21" ht="12.75">
      <c r="A146" s="82" t="s">
        <v>95</v>
      </c>
      <c r="B146" s="76"/>
      <c r="C146" s="76"/>
      <c r="D146" s="76"/>
      <c r="E146" s="76"/>
      <c r="F146" s="76"/>
      <c r="G146" s="77"/>
      <c r="H146" s="76"/>
      <c r="I146" s="77"/>
      <c r="J146" s="76"/>
      <c r="K146" s="76"/>
      <c r="L146" s="76"/>
      <c r="M146" s="76"/>
      <c r="N146" s="76"/>
      <c r="O146" s="76"/>
      <c r="P146" s="76"/>
      <c r="Q146" s="78"/>
      <c r="R146" s="76"/>
      <c r="S146" s="79"/>
      <c r="T146" s="76"/>
      <c r="U146" s="79"/>
    </row>
    <row r="147" spans="1:21" ht="12.75" hidden="1">
      <c r="A147" s="76"/>
      <c r="B147" s="76"/>
      <c r="C147" s="76"/>
      <c r="D147" s="76"/>
      <c r="E147" s="76"/>
      <c r="F147" s="76"/>
      <c r="G147" s="77"/>
      <c r="H147" s="76"/>
      <c r="I147" s="77"/>
      <c r="J147" s="76"/>
      <c r="K147" s="76"/>
      <c r="L147" s="76"/>
      <c r="M147" s="76"/>
      <c r="N147" s="76"/>
      <c r="O147" s="76"/>
      <c r="P147" s="76"/>
      <c r="Q147" s="78"/>
      <c r="R147" s="76"/>
      <c r="S147" s="79"/>
      <c r="T147" s="76"/>
      <c r="U147" s="79"/>
    </row>
    <row r="148" spans="1:21" ht="12.75">
      <c r="A148" s="80"/>
      <c r="B148" s="76"/>
      <c r="C148" s="76"/>
      <c r="D148" s="76"/>
      <c r="E148" s="76"/>
      <c r="F148" s="76"/>
      <c r="G148" s="77"/>
      <c r="H148" s="76"/>
      <c r="I148" s="77"/>
      <c r="J148" s="76"/>
      <c r="K148" s="76"/>
      <c r="L148" s="76"/>
      <c r="M148" s="76"/>
      <c r="N148" s="76"/>
      <c r="O148" s="76"/>
      <c r="P148" s="76"/>
      <c r="Q148" s="78"/>
      <c r="R148" s="76"/>
      <c r="S148" s="79"/>
      <c r="T148" s="76"/>
      <c r="U148" s="79"/>
    </row>
    <row r="149" spans="1:21" ht="12.75">
      <c r="A149" s="73">
        <f>U55+U63</f>
        <v>0</v>
      </c>
      <c r="B149" s="76"/>
      <c r="C149" s="76"/>
      <c r="D149" s="76"/>
      <c r="E149" s="76"/>
      <c r="F149" s="76"/>
      <c r="G149" s="77"/>
      <c r="H149" s="76"/>
      <c r="I149" s="77"/>
      <c r="J149" s="76"/>
      <c r="K149" s="76"/>
      <c r="L149" s="76"/>
      <c r="M149" s="76"/>
      <c r="N149" s="76"/>
      <c r="O149" s="76"/>
      <c r="P149" s="76"/>
      <c r="Q149" s="78"/>
      <c r="R149" s="76"/>
      <c r="S149" s="79"/>
      <c r="T149" s="76"/>
      <c r="U149" s="79"/>
    </row>
    <row r="150" spans="1:21" ht="12.75">
      <c r="A150" s="74"/>
      <c r="B150" s="76"/>
      <c r="C150" s="76"/>
      <c r="D150" s="76"/>
      <c r="E150" s="76"/>
      <c r="F150" s="76"/>
      <c r="G150" s="77"/>
      <c r="H150" s="76"/>
      <c r="I150" s="77"/>
      <c r="J150" s="76"/>
      <c r="K150" s="76"/>
      <c r="L150" s="76"/>
      <c r="M150" s="76"/>
      <c r="N150" s="76"/>
      <c r="O150" s="76"/>
      <c r="P150" s="76"/>
      <c r="Q150" s="78"/>
      <c r="R150" s="76"/>
      <c r="S150" s="79"/>
      <c r="T150" s="76"/>
      <c r="U150" s="79"/>
    </row>
    <row r="151" spans="1:21" ht="12.75">
      <c r="A151" s="73">
        <f>U81+U97+U104+U125</f>
        <v>0</v>
      </c>
      <c r="B151" s="76"/>
      <c r="C151" s="76"/>
      <c r="D151" s="76"/>
      <c r="E151" s="76"/>
      <c r="F151" s="76"/>
      <c r="G151" s="77"/>
      <c r="H151" s="76"/>
      <c r="I151" s="77"/>
      <c r="J151" s="76"/>
      <c r="K151" s="76"/>
      <c r="L151" s="76"/>
      <c r="M151" s="76"/>
      <c r="N151" s="76"/>
      <c r="O151" s="76"/>
      <c r="P151" s="76"/>
      <c r="Q151" s="78"/>
      <c r="R151" s="76"/>
      <c r="S151" s="79"/>
      <c r="T151" s="76"/>
      <c r="U151" s="79"/>
    </row>
    <row r="152" spans="1:21" ht="12.75">
      <c r="A152" s="75">
        <f>U135</f>
        <v>0</v>
      </c>
      <c r="B152" s="76"/>
      <c r="C152" s="76"/>
      <c r="D152" s="76"/>
      <c r="E152" s="76"/>
      <c r="F152" s="76"/>
      <c r="G152" s="77"/>
      <c r="H152" s="76"/>
      <c r="I152" s="77"/>
      <c r="J152" s="76"/>
      <c r="K152" s="76"/>
      <c r="L152" s="76"/>
      <c r="M152" s="76"/>
      <c r="N152" s="76"/>
      <c r="O152" s="76"/>
      <c r="P152" s="76"/>
      <c r="Q152" s="78"/>
      <c r="R152" s="76"/>
      <c r="S152" s="79"/>
      <c r="T152" s="76"/>
      <c r="U152" s="79"/>
    </row>
    <row r="153" spans="1:21" ht="12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8"/>
      <c r="R153" s="76"/>
      <c r="S153" s="79"/>
      <c r="T153" s="76"/>
      <c r="U153" s="79"/>
    </row>
    <row r="154" spans="1:21" ht="12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8"/>
      <c r="R154" s="76"/>
      <c r="S154" s="79"/>
      <c r="T154" s="76"/>
      <c r="U154" s="79"/>
    </row>
  </sheetData>
  <sheetProtection sheet="1" objects="1" scenarios="1"/>
  <mergeCells count="26">
    <mergeCell ref="K75:M76"/>
    <mergeCell ref="A85:C85"/>
    <mergeCell ref="A128:U128"/>
    <mergeCell ref="A90:C90"/>
    <mergeCell ref="K92:M92"/>
    <mergeCell ref="A75:C75"/>
    <mergeCell ref="A88:C88"/>
    <mergeCell ref="K85:M85"/>
    <mergeCell ref="K108:M108"/>
    <mergeCell ref="K90:N90"/>
    <mergeCell ref="A131:I131"/>
    <mergeCell ref="K131:S131"/>
    <mergeCell ref="K101:M102"/>
    <mergeCell ref="A138:U138"/>
    <mergeCell ref="A10:I10"/>
    <mergeCell ref="K10:S10"/>
    <mergeCell ref="K119:M119"/>
    <mergeCell ref="A73:I73"/>
    <mergeCell ref="K73:S73"/>
    <mergeCell ref="E54:G54"/>
    <mergeCell ref="C15:I15"/>
    <mergeCell ref="K79:S79"/>
    <mergeCell ref="A66:U66"/>
    <mergeCell ref="A132:C132"/>
    <mergeCell ref="A92:C92"/>
    <mergeCell ref="K78:M78"/>
  </mergeCells>
  <conditionalFormatting sqref="U81">
    <cfRule type="expression" priority="68" dxfId="0">
      <formula>U81&gt;0</formula>
    </cfRule>
    <cfRule type="expression" priority="69" dxfId="1">
      <formula>U81&lt;0</formula>
    </cfRule>
  </conditionalFormatting>
  <conditionalFormatting sqref="D101:D103 D85">
    <cfRule type="expression" priority="94" dxfId="31">
      <formula>SUM($D$76:$D$78)=0</formula>
    </cfRule>
  </conditionalFormatting>
  <conditionalFormatting sqref="U97">
    <cfRule type="expression" priority="66" dxfId="0">
      <formula>U97&gt;0</formula>
    </cfRule>
    <cfRule type="expression" priority="67" dxfId="1">
      <formula>U97&lt;0</formula>
    </cfRule>
  </conditionalFormatting>
  <conditionalFormatting sqref="U104">
    <cfRule type="expression" priority="64" dxfId="0">
      <formula>U104&gt;0</formula>
    </cfRule>
    <cfRule type="expression" priority="65" dxfId="1">
      <formula>U104&lt;0</formula>
    </cfRule>
  </conditionalFormatting>
  <conditionalFormatting sqref="U125">
    <cfRule type="expression" priority="62" dxfId="0">
      <formula>U125&gt;0</formula>
    </cfRule>
    <cfRule type="expression" priority="63" dxfId="1">
      <formula>U125&lt;0</formula>
    </cfRule>
  </conditionalFormatting>
  <conditionalFormatting sqref="U135">
    <cfRule type="expression" priority="60" dxfId="0">
      <formula>U135&gt;0</formula>
    </cfRule>
    <cfRule type="expression" priority="61" dxfId="1">
      <formula>U135&lt;0</formula>
    </cfRule>
  </conditionalFormatting>
  <conditionalFormatting sqref="N78">
    <cfRule type="expression" priority="59" dxfId="31">
      <formula>$N$75&lt;&gt;"oui"</formula>
    </cfRule>
  </conditionalFormatting>
  <conditionalFormatting sqref="U55">
    <cfRule type="expression" priority="51" dxfId="0">
      <formula>U55&gt;0</formula>
    </cfRule>
    <cfRule type="expression" priority="52" dxfId="1">
      <formula>U55&lt;0</formula>
    </cfRule>
  </conditionalFormatting>
  <conditionalFormatting sqref="U63">
    <cfRule type="expression" priority="45" dxfId="0">
      <formula>U63&gt;0</formula>
    </cfRule>
    <cfRule type="expression" priority="46" dxfId="1">
      <formula>U63&lt;0</formula>
    </cfRule>
  </conditionalFormatting>
  <conditionalFormatting sqref="U56">
    <cfRule type="expression" priority="33" dxfId="0">
      <formula>U56&gt;0</formula>
    </cfRule>
    <cfRule type="expression" priority="34" dxfId="1">
      <formula>U56&lt;0</formula>
    </cfRule>
  </conditionalFormatting>
  <conditionalFormatting sqref="U82">
    <cfRule type="expression" priority="31" dxfId="0">
      <formula>U82&gt;0</formula>
    </cfRule>
    <cfRule type="expression" priority="32" dxfId="1">
      <formula>U82&lt;0</formula>
    </cfRule>
  </conditionalFormatting>
  <conditionalFormatting sqref="U98">
    <cfRule type="expression" priority="29" dxfId="0">
      <formula>U98&gt;0</formula>
    </cfRule>
    <cfRule type="expression" priority="30" dxfId="1">
      <formula>U98&lt;0</formula>
    </cfRule>
  </conditionalFormatting>
  <conditionalFormatting sqref="U105">
    <cfRule type="expression" priority="27" dxfId="0">
      <formula>U105&gt;0</formula>
    </cfRule>
    <cfRule type="expression" priority="28" dxfId="1">
      <formula>U105&lt;0</formula>
    </cfRule>
  </conditionalFormatting>
  <conditionalFormatting sqref="U13">
    <cfRule type="expression" priority="25" dxfId="0">
      <formula>U13&gt;0</formula>
    </cfRule>
    <cfRule type="expression" priority="26" dxfId="1">
      <formula>U13&lt;0</formula>
    </cfRule>
  </conditionalFormatting>
  <conditionalFormatting sqref="U130:U135">
    <cfRule type="expression" priority="23" dxfId="0">
      <formula>U130&gt;0</formula>
    </cfRule>
    <cfRule type="expression" priority="24" dxfId="1">
      <formula>U130&lt;0</formula>
    </cfRule>
  </conditionalFormatting>
  <conditionalFormatting sqref="D11:D12">
    <cfRule type="expression" priority="21" dxfId="14">
      <formula>E11&lt;&gt;""</formula>
    </cfRule>
  </conditionalFormatting>
  <conditionalFormatting sqref="A66:U66">
    <cfRule type="expression" priority="10" dxfId="13">
      <formula>SUM($U$55,$U$63)&gt;0</formula>
    </cfRule>
    <cfRule type="expression" priority="16" dxfId="12">
      <formula>SUM($U$55,$U$63)&lt;0</formula>
    </cfRule>
  </conditionalFormatting>
  <conditionalFormatting sqref="U64">
    <cfRule type="expression" priority="14" dxfId="0">
      <formula>U64&gt;0</formula>
    </cfRule>
    <cfRule type="expression" priority="15" dxfId="1">
      <formula>U64&lt;0</formula>
    </cfRule>
  </conditionalFormatting>
  <conditionalFormatting sqref="A128:U128">
    <cfRule type="expression" priority="8" dxfId="1">
      <formula>SUM(U55,U63,U81,U97,U104,U125)&lt;0</formula>
    </cfRule>
    <cfRule type="expression" priority="9" dxfId="0">
      <formula>SUM(U55,U63,U81,U97,U104,U125)&gt;0</formula>
    </cfRule>
  </conditionalFormatting>
  <conditionalFormatting sqref="U126">
    <cfRule type="expression" priority="11" dxfId="0">
      <formula>U126&gt;0</formula>
    </cfRule>
    <cfRule type="expression" priority="12" dxfId="1">
      <formula>U126&lt;0</formula>
    </cfRule>
  </conditionalFormatting>
  <conditionalFormatting sqref="U136">
    <cfRule type="expression" priority="6" dxfId="0">
      <formula>U136&gt;0</formula>
    </cfRule>
    <cfRule type="expression" priority="7" dxfId="1">
      <formula>U136&lt;0</formula>
    </cfRule>
  </conditionalFormatting>
  <conditionalFormatting sqref="A138:B138 D138:U138">
    <cfRule type="expression" priority="95" dxfId="1">
      <formula>SUM(U55,U63,U81,U97,U104,U125,U135)&lt;0</formula>
    </cfRule>
    <cfRule type="expression" priority="96" dxfId="0">
      <formula>SUM(U55,U63,U81,U97,U104,U125,U135)&gt;0</formula>
    </cfRule>
  </conditionalFormatting>
  <conditionalFormatting sqref="C138">
    <cfRule type="expression" priority="99" dxfId="1">
      <formula>SUM(W55,W63,W81,W97,W104,W125,A152)&lt;0</formula>
    </cfRule>
    <cfRule type="expression" priority="100" dxfId="0">
      <formula>SUM(W55,W63,W81,W97,W104,W125,A152)&gt;0</formula>
    </cfRule>
  </conditionalFormatting>
  <dataValidations count="23">
    <dataValidation type="list" allowBlank="1" showInputMessage="1" showErrorMessage="1" sqref="N101">
      <formula1>"oui,non"</formula1>
    </dataValidation>
    <dataValidation allowBlank="1" showInputMessage="1" showErrorMessage="1" prompt="Uniquement possible pour les surfaces annoncées à la mesure &quot;Contribution pour des techniques culturales préservant le sol&quot;" sqref="D101:D103 D85"/>
    <dataValidation allowBlank="1" showInputMessage="1" showErrorMessage="1" prompt="JU : information disponible en page 5, ligne 60 du décompte de paiements directs 2021&#10;BE : Gelan &gt; Calcul/Décompte &gt; Général &gt; Calculer &gt; Détail" sqref="D76"/>
    <dataValidation allowBlank="1" showInputMessage="1" showErrorMessage="1" prompt="JU : information disponible en page 5, ligne 59 du décompte de paiements directs 2021&#10;BE : Gelan &gt; Calcul/Décompte &gt; Général &gt; Calculer &gt; Détail" sqref="D77"/>
    <dataValidation allowBlank="1" showInputMessage="1" showErrorMessage="1" prompt="JU : information disponible en page 5, ligne 58 du décompte de paiements directs 2021&#10;BE : Gelan &gt; Calcul/Décompte &gt; Général &gt; Calculer &gt; Détail" sqref="D78"/>
    <dataValidation type="list" allowBlank="1" showInputMessage="1" showErrorMessage="1" prompt="Inscription désormais possible pour 1 année (et non 4)" sqref="N75">
      <formula1>"oui,non"</formula1>
    </dataValidation>
    <dataValidation allowBlank="1" showInputMessage="1" showErrorMessage="1" prompt="JU : information disponible en page 5, ligne 45 du décompte de paiements directs 2021&#10;BE : Gelan &gt; Calcul/Décompte &gt; Général &gt; Calculer &gt; Détail" sqref="D88"/>
    <dataValidation allowBlank="1" showInputMessage="1" showErrorMessage="1" prompt="JU : information disponible en page 5, ligne 61 du décompte de paiements directs 2021&#10;BE : Gelan &gt; Calcul/Décompte &gt; Général &gt; Calculer &gt; Détail" sqref="D90"/>
    <dataValidation allowBlank="1" showInputMessage="1" showErrorMessage="1" prompt="JU : information disponible en page 5, ligne 63 du décompte de paiements directs 2021" sqref="D95"/>
    <dataValidation allowBlank="1" showInputMessage="1" showErrorMessage="1" prompt="JU : information disponible en page 5, ligne 52 du décompte de paiements directs 2021&#10;BE : Gelan &gt; Calcul/Décompte &gt; Général &gt; Calculer &gt; Détail" sqref="D108"/>
    <dataValidation allowBlank="1" showInputMessage="1" showErrorMessage="1" prompt="JU : reporter montant de la valeur de base pour le calcul des la contrbtion de transition en page 3 du décompte des paiements directs 2021&#10;BE : Gelan &gt; Calcul/Décompte &gt; Général &gt; Calculer &gt; Détail" sqref="D132"/>
    <dataValidation allowBlank="1" showInputMessage="1" showErrorMessage="1" prompt="Conditions :&#10;a) être inscrit au programme &quot;Contribution pour une couverture appropriée du sol&quot; ci-dessus (sauf en 2023)&#10;b) inscrire min. 60% de la TO éligible&#10;c) inscription désormais possible pour 1 année (et non 4)" sqref="N78"/>
    <dataValidation allowBlank="1" showInputMessage="1" showErrorMessage="1" prompt="Inscription annuelle pour la totalité de chaque culture" sqref="N86:N87 N93:N94 N37:N40 N17:N20 N22:N25 N27:N30 N32:N35 N42:N45 N89"/>
    <dataValidation allowBlank="1" showInputMessage="1" showErrorMessage="1" prompt="Pour inscrire une catégorie à cette mesure, tous les animaux doivent être annoncés en SRPA" sqref="N109:N117"/>
    <dataValidation type="list" allowBlank="1" showInputMessage="1" showErrorMessage="1" prompt="Pour les exploitations individuelles, saisir 1. Pour les communautés d'exploitation, saisir le nombre d'exploitations de base." sqref="D11">
      <formula1>"1,2,3,4,5,6"</formula1>
    </dataValidation>
    <dataValidation allowBlank="1" showInputMessage="1" showErrorMessage="1" prompt="JU : information disponible en page 4, ligne 15 du décompte de paiements directs 2021&#10;BE : information disponible sur Gelan &gt; Calcul/décompte &gt; Données cadres" sqref="D12"/>
    <dataValidation allowBlank="1" showInputMessage="1" showErrorMessage="1" prompt="Saisir un estimation du nombre de vêlages moyen des vaches  réformées" sqref="K123"/>
    <dataValidation allowBlank="1" showInputMessage="1" showErrorMessage="1" prompt="Saisir le nombre moyen de vaches laitières de l'exploitation" sqref="N121"/>
    <dataValidation allowBlank="1" showInputMessage="1" showErrorMessage="1" prompt="Saisir un estimation du nombre de vêlages moyen des vaches laitières réformées" sqref="K121"/>
    <dataValidation allowBlank="1" showInputMessage="1" showErrorMessage="1" prompt="Saisir le nombre moyen d'autres vaches de l'exploitation" sqref="N123"/>
    <dataValidation allowBlank="1" showInputMessage="1" showErrorMessage="1" prompt="La répartition des groupes de surfaces est consultable sur le recensement 2022" sqref="D45 D22:D25 D27:D30 D32:D35 D37:D40 D42:D43 D17:D20"/>
    <dataValidation allowBlank="1" showInputMessage="1" showErrorMessage="1" prompt="L'OFAG formule l'hypothèse d'un taux de 0.2 en 2023. Selon la participation des exploitant-e-s, ce montant pourra être différent." sqref="Q133"/>
    <dataValidation allowBlank="1" showInputMessage="1" showErrorMessage="1" prompt="JU : information disponible en page 5, ligne 63 du décompte de paiements directs 2021&#10;BE : Gelan &gt; Calcul/Décompte &gt; Général &gt; Calculer &gt; Détail" sqref="D93:D94 D96"/>
  </dataValidations>
  <hyperlinks>
    <hyperlink ref="K75:M76" r:id="rId1" display="Contribution pour une couverture appropriée du sol"/>
    <hyperlink ref="K78:M78" r:id="rId2" display="Contributions pour des techniques culturales préservant le sol"/>
    <hyperlink ref="K85:M85" r:id="rId3" display="Contribution pour le non-recours aux produits phytosanitaires en grandes cultures"/>
    <hyperlink ref="K92:M92" r:id="rId4" display="Contribution pour le non-recours aux herbicides en grandes cultures"/>
    <hyperlink ref="K101:M102" r:id="rId5" display="Contribution pour une utilisation efficiente de l’azote en grandes cultures"/>
    <hyperlink ref="K108" r:id="rId6" display="Contribution à la mise au pâturage"/>
    <hyperlink ref="K119:M119" r:id="rId7" display="Contribution à l'allongement de la durée de vie des vaches (dès 2024)"/>
    <hyperlink ref="K108:M108" r:id="rId8" display="Contribution à la mise au pâturage"/>
  </hyperlinks>
  <printOptions/>
  <pageMargins left="0.2362204724409449" right="0.2362204724409449" top="0.35433070866141736" bottom="0.4724409448818898" header="0.31496062992125984" footer="0.15748031496062992"/>
  <pageSetup horizontalDpi="600" verticalDpi="600" orientation="landscape" paperSize="9" r:id="rId9"/>
  <headerFooter>
    <oddFooter>&amp;L&amp;8Outil mis à disposition par la FRI utilisable sous la responsabilité de l'utilisateur&amp;C&amp;8Page&amp;P/&amp;N&amp;R&amp;8&amp;D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claude-alain.baume@frij.ch</dc:creator>
  <cp:keywords/>
  <dc:description/>
  <cp:lastModifiedBy>Baume Claude-Alain</cp:lastModifiedBy>
  <cp:lastPrinted>2022-07-07T04:25:08Z</cp:lastPrinted>
  <dcterms:created xsi:type="dcterms:W3CDTF">2022-05-31T09:28:44Z</dcterms:created>
  <dcterms:modified xsi:type="dcterms:W3CDTF">2022-11-18T08:01:02Z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