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frij.sharepoint.com/sites/DptConseils/Documents partages/2650 Bien dans ses bottes/3 StrataFRI/"/>
    </mc:Choice>
  </mc:AlternateContent>
  <xr:revisionPtr revIDLastSave="289" documentId="8_{5CF4D7C6-9458-4636-81AF-DBB4D5DD3AD5}" xr6:coauthVersionLast="47" xr6:coauthVersionMax="47" xr10:uidLastSave="{E144EAAB-4F0D-4F49-94FA-00E38B09A06B}"/>
  <bookViews>
    <workbookView xWindow="-120" yWindow="-120" windowWidth="29040" windowHeight="15720" xr2:uid="{00000000-000D-0000-FFFF-FFFF00000000}"/>
  </bookViews>
  <sheets>
    <sheet name="Illustration de la démarche" sheetId="16" r:id="rId1"/>
    <sheet name="0 Synthèse &amp; cohérence" sheetId="10" r:id="rId2"/>
    <sheet name="1a Situation - entreprise" sheetId="6" r:id="rId3"/>
    <sheet name="1b Situation - exploitant-e" sheetId="9" r:id="rId4"/>
    <sheet name="2 Analyse du contexte" sheetId="11" r:id="rId5"/>
    <sheet name="3 La vision &amp; la mission" sheetId="12" r:id="rId6"/>
    <sheet name="4 Les objectifs quantitatifs" sheetId="13" r:id="rId7"/>
    <sheet name="5 Les axes stratégiques" sheetId="14" r:id="rId8"/>
    <sheet name="6 Les mesures à réaliser" sheetId="15" r:id="rId9"/>
    <sheet name="Listes et données" sheetId="7" state="hidden" r:id="rId10"/>
  </sheets>
  <externalReferences>
    <externalReference r:id="rId11"/>
  </externalReferences>
  <definedNames>
    <definedName name="_xlnm.Print_Titles" localSheetId="2">'1a Situation - entreprise'!$32:$34</definedName>
    <definedName name="Liste_8_valeurs">#REF!</definedName>
    <definedName name="Liste_années_vision" localSheetId="0">'[1]Listes et données'!$A$146:$A$161</definedName>
    <definedName name="Liste_années_vision">'Listes et données'!$A$146:$A$161</definedName>
    <definedName name="Liste_branches_production" localSheetId="0">'[1]Listes et données'!$A$4:$A$39</definedName>
    <definedName name="Liste_branches_production">'Listes et données'!$A$4:$A$39</definedName>
    <definedName name="Liste_forces_faiblesses">#REF!</definedName>
    <definedName name="Liste_valeurs">'Listes et données'!$A$44:$A$143</definedName>
    <definedName name="_xlnm.Print_Area" localSheetId="1">'0 Synthèse &amp; cohérence'!$B$2:$V$51</definedName>
    <definedName name="_xlnm.Print_Area" localSheetId="2">'1a Situation - entreprise'!$A$6:$O$125</definedName>
    <definedName name="_xlnm.Print_Area" localSheetId="3">'1b Situation - exploitant-e'!$A$4:$O$159</definedName>
    <definedName name="_xlnm.Print_Area" localSheetId="4">'2 Analyse du contexte'!$A$4:$N$84</definedName>
    <definedName name="_xlnm.Print_Area" localSheetId="5">'3 La vision &amp; la mission'!$A$1:$M$22</definedName>
    <definedName name="_xlnm.Print_Area" localSheetId="6">'4 Les objectifs quantitatifs'!$A$1:$M$23</definedName>
    <definedName name="_xlnm.Print_Area" localSheetId="7">'5 Les axes stratégiques'!$A$1:$M$23</definedName>
    <definedName name="_xlnm.Print_Area" localSheetId="8">'6 Les mesures à réaliser'!$A$1:$M$23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15" l="1"/>
  <c r="J45" i="10" s="1"/>
  <c r="A7" i="15"/>
  <c r="J46" i="10" s="1"/>
  <c r="A8" i="15"/>
  <c r="J47" i="10" s="1"/>
  <c r="A9" i="15"/>
  <c r="J48" i="10" s="1"/>
  <c r="A10" i="15"/>
  <c r="J49" i="10" s="1"/>
  <c r="A11" i="15"/>
  <c r="J50" i="10" s="1"/>
  <c r="A5" i="15"/>
  <c r="J44" i="10" s="1"/>
  <c r="S53" i="15"/>
  <c r="R53" i="15"/>
  <c r="S50" i="15"/>
  <c r="R50" i="15"/>
  <c r="S47" i="15"/>
  <c r="R47" i="15"/>
  <c r="S44" i="15"/>
  <c r="R44" i="15"/>
  <c r="A29" i="15"/>
  <c r="A4" i="13"/>
  <c r="Q29" i="10" s="1"/>
  <c r="S56" i="14"/>
  <c r="R56" i="14"/>
  <c r="S53" i="14"/>
  <c r="R53" i="14"/>
  <c r="S50" i="14"/>
  <c r="R50" i="14"/>
  <c r="S47" i="14"/>
  <c r="R47" i="14"/>
  <c r="S44" i="14"/>
  <c r="R44" i="14"/>
  <c r="A29" i="14"/>
  <c r="S56" i="13"/>
  <c r="R56" i="13"/>
  <c r="S53" i="13"/>
  <c r="R53" i="13"/>
  <c r="S50" i="13"/>
  <c r="R50" i="13"/>
  <c r="S47" i="13"/>
  <c r="R47" i="13"/>
  <c r="S44" i="13"/>
  <c r="A6" i="13" s="1"/>
  <c r="Q31" i="10" s="1"/>
  <c r="R44" i="13"/>
  <c r="A5" i="13" s="1"/>
  <c r="Q30" i="10" s="1"/>
  <c r="A148" i="7"/>
  <c r="A149" i="7"/>
  <c r="A150" i="7"/>
  <c r="A151" i="7"/>
  <c r="A152" i="7"/>
  <c r="A153" i="7"/>
  <c r="A154" i="7" s="1"/>
  <c r="A155" i="7" s="1"/>
  <c r="A156" i="7" s="1"/>
  <c r="A157" i="7" s="1"/>
  <c r="A158" i="7" s="1"/>
  <c r="A159" i="7" s="1"/>
  <c r="A160" i="7" s="1"/>
  <c r="A161" i="7" s="1"/>
  <c r="A147" i="7"/>
  <c r="A29" i="13"/>
  <c r="A4" i="12"/>
  <c r="Q12" i="10" s="1"/>
  <c r="A16" i="12"/>
  <c r="Q16" i="10" s="1"/>
  <c r="A60" i="12"/>
  <c r="A5" i="12"/>
  <c r="Q13" i="10" s="1"/>
  <c r="A30" i="12"/>
  <c r="V35" i="11"/>
  <c r="V36" i="11"/>
  <c r="V37" i="11"/>
  <c r="V38" i="11"/>
  <c r="V39" i="11"/>
  <c r="V40" i="11"/>
  <c r="V41" i="11"/>
  <c r="V42" i="11"/>
  <c r="V43" i="11"/>
  <c r="V44" i="11"/>
  <c r="V45" i="11"/>
  <c r="V46" i="11"/>
  <c r="V47" i="11"/>
  <c r="V48" i="11"/>
  <c r="V49" i="11"/>
  <c r="V50" i="11"/>
  <c r="V51" i="11"/>
  <c r="V52" i="11"/>
  <c r="V53" i="11"/>
  <c r="V54" i="11"/>
  <c r="V55" i="11"/>
  <c r="V56" i="11"/>
  <c r="V57" i="11"/>
  <c r="V58" i="11"/>
  <c r="V59" i="11"/>
  <c r="V60" i="11"/>
  <c r="V61" i="11"/>
  <c r="V62" i="11"/>
  <c r="V63" i="11"/>
  <c r="V64" i="11"/>
  <c r="V65" i="11"/>
  <c r="V66" i="11"/>
  <c r="V67" i="11"/>
  <c r="V68" i="11"/>
  <c r="V69" i="11"/>
  <c r="V70" i="11"/>
  <c r="V71" i="11"/>
  <c r="V72" i="11"/>
  <c r="V73" i="11"/>
  <c r="V74" i="11"/>
  <c r="V75" i="11"/>
  <c r="V76" i="11"/>
  <c r="V77" i="11"/>
  <c r="V78" i="11"/>
  <c r="V79" i="11"/>
  <c r="V80" i="11"/>
  <c r="V81" i="11"/>
  <c r="V82" i="11"/>
  <c r="V83" i="11"/>
  <c r="V84" i="11"/>
  <c r="V34" i="11"/>
  <c r="U60" i="11"/>
  <c r="U61" i="11"/>
  <c r="U62" i="11"/>
  <c r="U63" i="11"/>
  <c r="U64" i="11"/>
  <c r="U65" i="11"/>
  <c r="U66" i="11"/>
  <c r="U67" i="11"/>
  <c r="U68" i="11"/>
  <c r="U69" i="11"/>
  <c r="U70" i="11"/>
  <c r="U71" i="11"/>
  <c r="U72" i="11"/>
  <c r="U73" i="11"/>
  <c r="U74" i="11"/>
  <c r="U75" i="11"/>
  <c r="U76" i="11"/>
  <c r="U77" i="11"/>
  <c r="U78" i="11"/>
  <c r="U79" i="11"/>
  <c r="U80" i="11"/>
  <c r="U81" i="11"/>
  <c r="U82" i="11"/>
  <c r="U83" i="11"/>
  <c r="U84" i="11"/>
  <c r="U34" i="11"/>
  <c r="U35" i="11"/>
  <c r="U36" i="11"/>
  <c r="U37" i="11"/>
  <c r="U38" i="11"/>
  <c r="U39" i="11"/>
  <c r="U40" i="11"/>
  <c r="U41" i="11"/>
  <c r="U42" i="11"/>
  <c r="U43" i="11"/>
  <c r="U44" i="11"/>
  <c r="U45" i="11"/>
  <c r="U46" i="11"/>
  <c r="U47" i="11"/>
  <c r="U48" i="11"/>
  <c r="U49" i="11"/>
  <c r="U50" i="11"/>
  <c r="U51" i="11"/>
  <c r="U52" i="11"/>
  <c r="U53" i="11"/>
  <c r="U54" i="11"/>
  <c r="U55" i="11"/>
  <c r="U56" i="11"/>
  <c r="U57" i="11"/>
  <c r="U58" i="11"/>
  <c r="AG42" i="11"/>
  <c r="AF42" i="11"/>
  <c r="AE42" i="11"/>
  <c r="Z42" i="11"/>
  <c r="Y42" i="11"/>
  <c r="AG46" i="11"/>
  <c r="AF46" i="11"/>
  <c r="AE46" i="11"/>
  <c r="Z46" i="11"/>
  <c r="Y46" i="11"/>
  <c r="AG38" i="11"/>
  <c r="AF38" i="11"/>
  <c r="AE38" i="11"/>
  <c r="Z38" i="11"/>
  <c r="Y38" i="11"/>
  <c r="AG83" i="11"/>
  <c r="AF83" i="11"/>
  <c r="AE83" i="11"/>
  <c r="Z83" i="11"/>
  <c r="Y83" i="11"/>
  <c r="AG82" i="11"/>
  <c r="AF82" i="11"/>
  <c r="AE82" i="11"/>
  <c r="Z82" i="11"/>
  <c r="Y82" i="11"/>
  <c r="AG81" i="11"/>
  <c r="AF81" i="11"/>
  <c r="AE81" i="11"/>
  <c r="Z81" i="11"/>
  <c r="Y81" i="11"/>
  <c r="AG84" i="11"/>
  <c r="AF84" i="11"/>
  <c r="AE84" i="11"/>
  <c r="Z84" i="11"/>
  <c r="Y84" i="11"/>
  <c r="AF80" i="11"/>
  <c r="AE80" i="11"/>
  <c r="Z80" i="11"/>
  <c r="Y80" i="11"/>
  <c r="AG79" i="11"/>
  <c r="AF79" i="11"/>
  <c r="AE79" i="11"/>
  <c r="Z79" i="11"/>
  <c r="Y79" i="11"/>
  <c r="AG77" i="11"/>
  <c r="AF77" i="11"/>
  <c r="AE77" i="11"/>
  <c r="Z77" i="11"/>
  <c r="Y77" i="11"/>
  <c r="AG78" i="11"/>
  <c r="AF78" i="11"/>
  <c r="AE78" i="11"/>
  <c r="Z78" i="11"/>
  <c r="Y78" i="11"/>
  <c r="AG76" i="11"/>
  <c r="AF76" i="11"/>
  <c r="AE76" i="11"/>
  <c r="Z76" i="11"/>
  <c r="Y76" i="11"/>
  <c r="AG75" i="11"/>
  <c r="AF75" i="11"/>
  <c r="AE75" i="11"/>
  <c r="Z75" i="11"/>
  <c r="Y75" i="11"/>
  <c r="AF74" i="11"/>
  <c r="AE74" i="11"/>
  <c r="Z74" i="11"/>
  <c r="Y74" i="11"/>
  <c r="AG72" i="11"/>
  <c r="AF72" i="11"/>
  <c r="AE72" i="11"/>
  <c r="Z72" i="11"/>
  <c r="Y72" i="11"/>
  <c r="AG71" i="11"/>
  <c r="AF71" i="11"/>
  <c r="AE71" i="11"/>
  <c r="Z71" i="11"/>
  <c r="Y71" i="11"/>
  <c r="AG73" i="11"/>
  <c r="AF73" i="11"/>
  <c r="AE73" i="11"/>
  <c r="Z73" i="11"/>
  <c r="Y73" i="11"/>
  <c r="AG70" i="11"/>
  <c r="AF70" i="11"/>
  <c r="AE70" i="11"/>
  <c r="Z70" i="11"/>
  <c r="Y70" i="11"/>
  <c r="AG69" i="11"/>
  <c r="AF69" i="11"/>
  <c r="AE69" i="11"/>
  <c r="Z69" i="11"/>
  <c r="Y69" i="11"/>
  <c r="AF68" i="11"/>
  <c r="AE68" i="11"/>
  <c r="Z68" i="11"/>
  <c r="Y68" i="11"/>
  <c r="Z67" i="11"/>
  <c r="Y67" i="11"/>
  <c r="AG65" i="11"/>
  <c r="AF65" i="11"/>
  <c r="AE65" i="11"/>
  <c r="Z65" i="11"/>
  <c r="Y65" i="11"/>
  <c r="AG64" i="11"/>
  <c r="AF64" i="11"/>
  <c r="AE64" i="11"/>
  <c r="Z64" i="11"/>
  <c r="Y64" i="11"/>
  <c r="AG63" i="11"/>
  <c r="AF63" i="11"/>
  <c r="AE63" i="11"/>
  <c r="Z63" i="11"/>
  <c r="Y63" i="11"/>
  <c r="AG62" i="11"/>
  <c r="AF62" i="11"/>
  <c r="AE62" i="11"/>
  <c r="Z62" i="11"/>
  <c r="Y62" i="11"/>
  <c r="AF61" i="11"/>
  <c r="AE61" i="11"/>
  <c r="Z61" i="11"/>
  <c r="Y61" i="11"/>
  <c r="AG59" i="11"/>
  <c r="AF59" i="11"/>
  <c r="AE59" i="11"/>
  <c r="Z59" i="11"/>
  <c r="Y59" i="11"/>
  <c r="U59" i="11"/>
  <c r="AG60" i="11"/>
  <c r="AF60" i="11"/>
  <c r="AE60" i="11"/>
  <c r="Z60" i="11"/>
  <c r="Y60" i="11"/>
  <c r="AG58" i="11"/>
  <c r="AF58" i="11"/>
  <c r="AE58" i="11"/>
  <c r="Z58" i="11"/>
  <c r="Y58" i="11"/>
  <c r="AG57" i="11"/>
  <c r="AF57" i="11"/>
  <c r="AE57" i="11"/>
  <c r="Z57" i="11"/>
  <c r="Y57" i="11"/>
  <c r="AF56" i="11"/>
  <c r="AE56" i="11"/>
  <c r="Z56" i="11"/>
  <c r="Y56" i="11"/>
  <c r="AG55" i="11"/>
  <c r="AF55" i="11"/>
  <c r="AE55" i="11"/>
  <c r="Z55" i="11"/>
  <c r="Y55" i="11"/>
  <c r="AG54" i="11"/>
  <c r="AF54" i="11"/>
  <c r="AE54" i="11"/>
  <c r="Z54" i="11"/>
  <c r="Y54" i="11"/>
  <c r="AG53" i="11"/>
  <c r="AF53" i="11"/>
  <c r="AE53" i="11"/>
  <c r="Z53" i="11"/>
  <c r="Y53" i="11"/>
  <c r="AF52" i="11"/>
  <c r="AE52" i="11"/>
  <c r="Z52" i="11"/>
  <c r="Y52" i="11"/>
  <c r="AG50" i="11"/>
  <c r="AF50" i="11"/>
  <c r="AE50" i="11"/>
  <c r="Z50" i="11"/>
  <c r="Y50" i="11"/>
  <c r="AG51" i="11"/>
  <c r="AF51" i="11"/>
  <c r="AE51" i="11"/>
  <c r="Z51" i="11"/>
  <c r="Y51" i="11"/>
  <c r="AG49" i="11"/>
  <c r="AF49" i="11"/>
  <c r="AE49" i="11"/>
  <c r="Z49" i="11"/>
  <c r="Y49" i="11"/>
  <c r="AG48" i="11"/>
  <c r="AF48" i="11"/>
  <c r="AE48" i="11"/>
  <c r="Z48" i="11"/>
  <c r="Y48" i="11"/>
  <c r="AF47" i="11"/>
  <c r="AE47" i="11"/>
  <c r="Z47" i="11"/>
  <c r="Y47" i="11"/>
  <c r="AG45" i="11"/>
  <c r="AF45" i="11"/>
  <c r="AE45" i="11"/>
  <c r="Z45" i="11"/>
  <c r="Y45" i="11"/>
  <c r="AG44" i="11"/>
  <c r="AF44" i="11"/>
  <c r="AE44" i="11"/>
  <c r="Z44" i="11"/>
  <c r="Y44" i="11"/>
  <c r="AF43" i="11"/>
  <c r="AE43" i="11"/>
  <c r="Z43" i="11"/>
  <c r="Y43" i="11"/>
  <c r="AG41" i="11"/>
  <c r="AF41" i="11"/>
  <c r="AE41" i="11"/>
  <c r="Z41" i="11"/>
  <c r="Y41" i="11"/>
  <c r="AG40" i="11"/>
  <c r="AF40" i="11"/>
  <c r="AE40" i="11"/>
  <c r="Z40" i="11"/>
  <c r="Y40" i="11"/>
  <c r="AF39" i="11"/>
  <c r="AE39" i="11"/>
  <c r="Z39" i="11"/>
  <c r="Y39" i="11"/>
  <c r="AG37" i="11"/>
  <c r="AF37" i="11"/>
  <c r="AE37" i="11"/>
  <c r="Z37" i="11"/>
  <c r="Y37" i="11"/>
  <c r="AG36" i="11"/>
  <c r="AF36" i="11"/>
  <c r="AE36" i="11"/>
  <c r="Z36" i="11"/>
  <c r="Y36" i="11"/>
  <c r="AF35" i="11"/>
  <c r="AE35" i="11"/>
  <c r="Z35" i="11"/>
  <c r="Y35" i="11"/>
  <c r="Z34" i="11"/>
  <c r="Y34" i="11"/>
  <c r="P13" i="11"/>
  <c r="AG15" i="11" s="1"/>
  <c r="P6" i="11"/>
  <c r="AG8" i="11" s="1"/>
  <c r="J55" i="9"/>
  <c r="J54" i="9"/>
  <c r="AH10" i="9" s="1"/>
  <c r="A9" i="9" s="1"/>
  <c r="C32" i="10" s="1"/>
  <c r="J53" i="9"/>
  <c r="J41" i="9"/>
  <c r="J42" i="9"/>
  <c r="J43" i="9"/>
  <c r="J44" i="9"/>
  <c r="J45" i="9"/>
  <c r="J46" i="9"/>
  <c r="J47" i="9"/>
  <c r="J40" i="9"/>
  <c r="A26" i="9"/>
  <c r="T13" i="9" s="1"/>
  <c r="AK15" i="9" s="1"/>
  <c r="A20" i="9"/>
  <c r="A12" i="9"/>
  <c r="Q13" i="9" s="1"/>
  <c r="AH15" i="9" s="1"/>
  <c r="A7" i="9"/>
  <c r="Q6" i="9"/>
  <c r="AH8" i="9" s="1"/>
  <c r="A25" i="6"/>
  <c r="Q24" i="6" s="1"/>
  <c r="A18" i="6"/>
  <c r="Q17" i="6" s="1"/>
  <c r="A9" i="6"/>
  <c r="Q8" i="6"/>
  <c r="V2" i="10"/>
  <c r="B2" i="10"/>
  <c r="AH79" i="9"/>
  <c r="AG79" i="9"/>
  <c r="W79" i="9"/>
  <c r="V79" i="9"/>
  <c r="AH70" i="9"/>
  <c r="AG70" i="9"/>
  <c r="W70" i="9"/>
  <c r="V70" i="9"/>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Z96" i="9"/>
  <c r="AA96" i="9"/>
  <c r="Z97" i="9"/>
  <c r="AA97" i="9"/>
  <c r="Z98" i="9"/>
  <c r="AA98" i="9"/>
  <c r="Z99" i="9"/>
  <c r="AA99" i="9"/>
  <c r="Z100" i="9"/>
  <c r="AA100" i="9"/>
  <c r="Z101" i="9"/>
  <c r="AA101" i="9"/>
  <c r="Z102" i="9"/>
  <c r="AA102" i="9"/>
  <c r="Z103" i="9"/>
  <c r="AA103" i="9"/>
  <c r="Z104" i="9"/>
  <c r="AA104" i="9"/>
  <c r="Z105" i="9"/>
  <c r="AA105" i="9"/>
  <c r="Z106" i="9"/>
  <c r="AA106" i="9"/>
  <c r="Z107" i="9"/>
  <c r="AA107" i="9"/>
  <c r="Z108" i="9"/>
  <c r="AA108" i="9"/>
  <c r="Z109" i="9"/>
  <c r="AA109" i="9"/>
  <c r="Z110" i="9"/>
  <c r="AA110" i="9"/>
  <c r="Z111" i="9"/>
  <c r="AA111" i="9"/>
  <c r="Z112" i="9"/>
  <c r="AA112" i="9"/>
  <c r="Z113" i="9"/>
  <c r="AA113" i="9"/>
  <c r="Z114" i="9"/>
  <c r="AA114" i="9"/>
  <c r="Z115" i="9"/>
  <c r="AA115" i="9"/>
  <c r="Z116" i="9"/>
  <c r="AA116" i="9"/>
  <c r="Z117" i="9"/>
  <c r="AA117" i="9"/>
  <c r="Z118" i="9"/>
  <c r="AA118" i="9"/>
  <c r="Z119" i="9"/>
  <c r="AA119" i="9"/>
  <c r="Z120" i="9"/>
  <c r="AA120" i="9"/>
  <c r="Z121" i="9"/>
  <c r="AA121" i="9"/>
  <c r="Z122" i="9"/>
  <c r="AA122" i="9"/>
  <c r="Z123" i="9"/>
  <c r="AA123" i="9"/>
  <c r="Z124" i="9"/>
  <c r="AA124" i="9"/>
  <c r="Z125" i="9"/>
  <c r="AA125" i="9"/>
  <c r="Z126" i="9"/>
  <c r="AA126" i="9"/>
  <c r="Z127" i="9"/>
  <c r="AA127" i="9"/>
  <c r="Z128" i="9"/>
  <c r="AA128" i="9"/>
  <c r="Z129" i="9"/>
  <c r="AA129" i="9"/>
  <c r="Z130" i="9"/>
  <c r="AA130" i="9"/>
  <c r="Z131" i="9"/>
  <c r="AA131" i="9"/>
  <c r="Z132" i="9"/>
  <c r="AA132" i="9"/>
  <c r="Z133" i="9"/>
  <c r="AA133" i="9"/>
  <c r="Z134" i="9"/>
  <c r="AA134" i="9"/>
  <c r="Z135" i="9"/>
  <c r="AA135" i="9"/>
  <c r="Z136" i="9"/>
  <c r="AA136" i="9"/>
  <c r="Z137" i="9"/>
  <c r="AA137" i="9"/>
  <c r="Z138" i="9"/>
  <c r="AA138" i="9"/>
  <c r="Z139" i="9"/>
  <c r="AA139" i="9"/>
  <c r="Z140" i="9"/>
  <c r="AA140" i="9"/>
  <c r="Z141" i="9"/>
  <c r="AA141" i="9"/>
  <c r="Z142" i="9"/>
  <c r="AA142" i="9"/>
  <c r="Z143" i="9"/>
  <c r="AA143" i="9"/>
  <c r="Z144" i="9"/>
  <c r="AA144" i="9"/>
  <c r="Z145" i="9"/>
  <c r="AA145" i="9"/>
  <c r="Z146" i="9"/>
  <c r="AA146" i="9"/>
  <c r="Z147" i="9"/>
  <c r="AA147" i="9"/>
  <c r="Z148" i="9"/>
  <c r="AA148" i="9"/>
  <c r="Z149" i="9"/>
  <c r="AA149" i="9"/>
  <c r="Z150" i="9"/>
  <c r="AA150" i="9"/>
  <c r="Z151" i="9"/>
  <c r="AA151" i="9"/>
  <c r="Z152" i="9"/>
  <c r="AA152" i="9"/>
  <c r="Z153" i="9"/>
  <c r="AA153" i="9"/>
  <c r="Z154" i="9"/>
  <c r="AA154" i="9"/>
  <c r="Z155" i="9"/>
  <c r="AA155" i="9"/>
  <c r="Z156" i="9"/>
  <c r="AA156" i="9"/>
  <c r="Z157" i="9"/>
  <c r="AA157" i="9"/>
  <c r="Z158" i="9"/>
  <c r="AA158" i="9"/>
  <c r="AA95" i="9"/>
  <c r="Z95" i="9"/>
  <c r="V96" i="9"/>
  <c r="W96" i="9"/>
  <c r="V97" i="9"/>
  <c r="W97" i="9"/>
  <c r="V98" i="9"/>
  <c r="W98" i="9"/>
  <c r="V99" i="9"/>
  <c r="W99" i="9"/>
  <c r="V100" i="9"/>
  <c r="W100" i="9"/>
  <c r="V101" i="9"/>
  <c r="W101" i="9"/>
  <c r="V102" i="9"/>
  <c r="W102" i="9"/>
  <c r="V103" i="9"/>
  <c r="W103" i="9"/>
  <c r="V104" i="9"/>
  <c r="W104" i="9"/>
  <c r="V105" i="9"/>
  <c r="W105" i="9"/>
  <c r="V106" i="9"/>
  <c r="W106" i="9"/>
  <c r="V107" i="9"/>
  <c r="W107" i="9"/>
  <c r="V108" i="9"/>
  <c r="W108" i="9"/>
  <c r="V109" i="9"/>
  <c r="W109" i="9"/>
  <c r="V110" i="9"/>
  <c r="W110" i="9"/>
  <c r="V111" i="9"/>
  <c r="W111" i="9"/>
  <c r="V112" i="9"/>
  <c r="W112" i="9"/>
  <c r="V113" i="9"/>
  <c r="W113" i="9"/>
  <c r="V114" i="9"/>
  <c r="W114" i="9"/>
  <c r="V115" i="9"/>
  <c r="W115" i="9"/>
  <c r="V116" i="9"/>
  <c r="W116" i="9"/>
  <c r="V117" i="9"/>
  <c r="W117" i="9"/>
  <c r="V118" i="9"/>
  <c r="W118" i="9"/>
  <c r="V119" i="9"/>
  <c r="W119" i="9"/>
  <c r="V120" i="9"/>
  <c r="W120" i="9"/>
  <c r="V121" i="9"/>
  <c r="W121" i="9"/>
  <c r="V122" i="9"/>
  <c r="W122" i="9"/>
  <c r="V123" i="9"/>
  <c r="W123" i="9"/>
  <c r="V124" i="9"/>
  <c r="W124" i="9"/>
  <c r="V125" i="9"/>
  <c r="W125" i="9"/>
  <c r="V126" i="9"/>
  <c r="W126" i="9"/>
  <c r="V127" i="9"/>
  <c r="W127" i="9"/>
  <c r="V128" i="9"/>
  <c r="W128" i="9"/>
  <c r="V129" i="9"/>
  <c r="W129" i="9"/>
  <c r="V130" i="9"/>
  <c r="W130" i="9"/>
  <c r="V131" i="9"/>
  <c r="W131" i="9"/>
  <c r="V132" i="9"/>
  <c r="W132" i="9"/>
  <c r="V133" i="9"/>
  <c r="W133" i="9"/>
  <c r="V134" i="9"/>
  <c r="W134" i="9"/>
  <c r="V135" i="9"/>
  <c r="W135" i="9"/>
  <c r="V136" i="9"/>
  <c r="W136" i="9"/>
  <c r="V137" i="9"/>
  <c r="W137" i="9"/>
  <c r="V138" i="9"/>
  <c r="W138" i="9"/>
  <c r="V139" i="9"/>
  <c r="W139" i="9"/>
  <c r="V140" i="9"/>
  <c r="W140" i="9"/>
  <c r="V141" i="9"/>
  <c r="W141" i="9"/>
  <c r="V142" i="9"/>
  <c r="W142" i="9"/>
  <c r="V143" i="9"/>
  <c r="W143" i="9"/>
  <c r="V144" i="9"/>
  <c r="W144" i="9"/>
  <c r="V145" i="9"/>
  <c r="W145" i="9"/>
  <c r="V146" i="9"/>
  <c r="W146" i="9"/>
  <c r="V147" i="9"/>
  <c r="W147" i="9"/>
  <c r="V148" i="9"/>
  <c r="W148" i="9"/>
  <c r="V149" i="9"/>
  <c r="W149" i="9"/>
  <c r="V150" i="9"/>
  <c r="W150" i="9"/>
  <c r="V151" i="9"/>
  <c r="W151" i="9"/>
  <c r="V152" i="9"/>
  <c r="W152" i="9"/>
  <c r="V153" i="9"/>
  <c r="W153" i="9"/>
  <c r="V154" i="9"/>
  <c r="W154" i="9"/>
  <c r="V155" i="9"/>
  <c r="W155" i="9"/>
  <c r="V156" i="9"/>
  <c r="W156" i="9"/>
  <c r="V157" i="9"/>
  <c r="W157" i="9"/>
  <c r="V158" i="9"/>
  <c r="W158" i="9"/>
  <c r="W95" i="9"/>
  <c r="V95" i="9"/>
  <c r="S96" i="9"/>
  <c r="S97" i="9"/>
  <c r="S98" i="9"/>
  <c r="S99" i="9"/>
  <c r="S100" i="9"/>
  <c r="S101" i="9"/>
  <c r="S102" i="9"/>
  <c r="S103" i="9"/>
  <c r="S104" i="9"/>
  <c r="S105" i="9"/>
  <c r="S106" i="9"/>
  <c r="S107" i="9"/>
  <c r="S108" i="9"/>
  <c r="S109" i="9"/>
  <c r="S110" i="9"/>
  <c r="S111" i="9"/>
  <c r="S112" i="9"/>
  <c r="S113" i="9"/>
  <c r="S114" i="9"/>
  <c r="S115" i="9"/>
  <c r="S116" i="9"/>
  <c r="S117" i="9"/>
  <c r="S118" i="9"/>
  <c r="S119" i="9"/>
  <c r="S120" i="9"/>
  <c r="S121" i="9"/>
  <c r="S122" i="9"/>
  <c r="S123" i="9"/>
  <c r="S124" i="9"/>
  <c r="S125" i="9"/>
  <c r="S126" i="9"/>
  <c r="S127" i="9"/>
  <c r="S128" i="9"/>
  <c r="S129" i="9"/>
  <c r="S130" i="9"/>
  <c r="S131" i="9"/>
  <c r="S132" i="9"/>
  <c r="S133" i="9"/>
  <c r="S134" i="9"/>
  <c r="S135" i="9"/>
  <c r="S136" i="9"/>
  <c r="S137" i="9"/>
  <c r="S138" i="9"/>
  <c r="S139" i="9"/>
  <c r="S140" i="9"/>
  <c r="S141" i="9"/>
  <c r="S142" i="9"/>
  <c r="S143" i="9"/>
  <c r="S144" i="9"/>
  <c r="S145" i="9"/>
  <c r="S146" i="9"/>
  <c r="S147" i="9"/>
  <c r="S148" i="9"/>
  <c r="S149" i="9"/>
  <c r="S150" i="9"/>
  <c r="S151" i="9"/>
  <c r="S152" i="9"/>
  <c r="S153" i="9"/>
  <c r="S154" i="9"/>
  <c r="S155" i="9"/>
  <c r="S156" i="9"/>
  <c r="S157" i="9"/>
  <c r="S158" i="9"/>
  <c r="S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T154" i="9"/>
  <c r="T155" i="9"/>
  <c r="T156" i="9"/>
  <c r="T157" i="9"/>
  <c r="T158" i="9"/>
  <c r="A149" i="9"/>
  <c r="AH149" i="9" s="1"/>
  <c r="A150" i="9"/>
  <c r="AH150" i="9" s="1"/>
  <c r="A151" i="9"/>
  <c r="AH151" i="9" s="1"/>
  <c r="A152" i="9"/>
  <c r="AH152" i="9" s="1"/>
  <c r="A153" i="9"/>
  <c r="AH153" i="9" s="1"/>
  <c r="A154" i="9"/>
  <c r="AH154" i="9" s="1"/>
  <c r="A155" i="9"/>
  <c r="AH155" i="9" s="1"/>
  <c r="A156" i="9"/>
  <c r="AH156" i="9" s="1"/>
  <c r="A157" i="9"/>
  <c r="AH157" i="9" s="1"/>
  <c r="A158" i="9"/>
  <c r="AH158" i="9" s="1"/>
  <c r="A148" i="9"/>
  <c r="AH148" i="9" s="1"/>
  <c r="A132" i="9"/>
  <c r="AH132" i="9" s="1"/>
  <c r="A133" i="9"/>
  <c r="AH133" i="9" s="1"/>
  <c r="A134" i="9"/>
  <c r="AH134" i="9" s="1"/>
  <c r="A135" i="9"/>
  <c r="AH135" i="9" s="1"/>
  <c r="A136" i="9"/>
  <c r="AH136" i="9" s="1"/>
  <c r="A137" i="9"/>
  <c r="AH137" i="9" s="1"/>
  <c r="A138" i="9"/>
  <c r="AH138" i="9" s="1"/>
  <c r="A139" i="9"/>
  <c r="AH139" i="9" s="1"/>
  <c r="A140" i="9"/>
  <c r="AH140" i="9" s="1"/>
  <c r="A141" i="9"/>
  <c r="AH141" i="9" s="1"/>
  <c r="A142" i="9"/>
  <c r="AH142" i="9" s="1"/>
  <c r="A143" i="9"/>
  <c r="AH143" i="9" s="1"/>
  <c r="A145" i="9"/>
  <c r="AH145" i="9" s="1"/>
  <c r="A146" i="9"/>
  <c r="AH146" i="9" s="1"/>
  <c r="A144" i="9"/>
  <c r="AH144" i="9" s="1"/>
  <c r="AG159" i="9"/>
  <c r="AF159" i="9"/>
  <c r="AE159" i="9"/>
  <c r="AA159" i="9"/>
  <c r="Z159" i="9"/>
  <c r="W159" i="9"/>
  <c r="V159" i="9"/>
  <c r="T159" i="9"/>
  <c r="S159" i="9"/>
  <c r="AG158" i="9"/>
  <c r="AF158" i="9"/>
  <c r="AE158" i="9"/>
  <c r="AG157" i="9"/>
  <c r="AF157" i="9"/>
  <c r="AE157" i="9"/>
  <c r="AG156" i="9"/>
  <c r="AF156" i="9"/>
  <c r="AE156" i="9"/>
  <c r="AG155" i="9"/>
  <c r="AF155" i="9"/>
  <c r="AE155" i="9"/>
  <c r="AG154" i="9"/>
  <c r="AF154" i="9"/>
  <c r="AE154" i="9"/>
  <c r="AG153" i="9"/>
  <c r="AF153" i="9"/>
  <c r="AE153" i="9"/>
  <c r="AG152" i="9"/>
  <c r="AF152" i="9"/>
  <c r="AE152" i="9"/>
  <c r="AG151" i="9"/>
  <c r="AF151" i="9"/>
  <c r="AE151" i="9"/>
  <c r="AG150" i="9"/>
  <c r="AF150" i="9"/>
  <c r="AE150" i="9"/>
  <c r="AG149" i="9"/>
  <c r="AF149" i="9"/>
  <c r="AE149" i="9"/>
  <c r="AG148" i="9"/>
  <c r="AF148" i="9"/>
  <c r="AE148" i="9"/>
  <c r="AG147" i="9"/>
  <c r="AF147" i="9"/>
  <c r="AE147" i="9"/>
  <c r="AG146" i="9"/>
  <c r="AF146" i="9"/>
  <c r="AE146" i="9"/>
  <c r="AG145" i="9"/>
  <c r="AF145" i="9"/>
  <c r="AE145" i="9"/>
  <c r="AG144" i="9"/>
  <c r="AF144" i="9"/>
  <c r="AE144" i="9"/>
  <c r="AG143" i="9"/>
  <c r="AF143" i="9"/>
  <c r="AE143" i="9"/>
  <c r="AG142" i="9"/>
  <c r="AF142" i="9"/>
  <c r="AE142" i="9"/>
  <c r="AG141" i="9"/>
  <c r="AF141" i="9"/>
  <c r="AE141" i="9"/>
  <c r="AG140" i="9"/>
  <c r="AF140" i="9"/>
  <c r="AE140" i="9"/>
  <c r="AG139" i="9"/>
  <c r="AF139" i="9"/>
  <c r="AE139" i="9"/>
  <c r="AG138" i="9"/>
  <c r="AF138" i="9"/>
  <c r="AE138" i="9"/>
  <c r="AG137" i="9"/>
  <c r="AF137" i="9"/>
  <c r="AE137" i="9"/>
  <c r="AG136" i="9"/>
  <c r="AF136" i="9"/>
  <c r="AE136" i="9"/>
  <c r="AG135" i="9"/>
  <c r="AF135" i="9"/>
  <c r="AE135" i="9"/>
  <c r="AG134" i="9"/>
  <c r="AF134" i="9"/>
  <c r="AE134" i="9"/>
  <c r="AG133" i="9"/>
  <c r="AF133" i="9"/>
  <c r="AE133" i="9"/>
  <c r="AG132" i="9"/>
  <c r="AF132" i="9"/>
  <c r="AE132" i="9"/>
  <c r="AG131" i="9"/>
  <c r="AF131" i="9"/>
  <c r="AE131" i="9"/>
  <c r="AH128" i="9"/>
  <c r="AG128" i="9"/>
  <c r="AF128" i="9"/>
  <c r="AE128" i="9"/>
  <c r="AH127" i="9"/>
  <c r="AG127" i="9"/>
  <c r="AF127" i="9"/>
  <c r="AE127" i="9"/>
  <c r="AH126" i="9"/>
  <c r="AG126" i="9"/>
  <c r="AF126" i="9"/>
  <c r="AE126" i="9"/>
  <c r="AH125" i="9"/>
  <c r="AG125" i="9"/>
  <c r="AF125" i="9"/>
  <c r="AE125" i="9"/>
  <c r="AH124" i="9"/>
  <c r="AG124" i="9"/>
  <c r="AF124" i="9"/>
  <c r="AE124" i="9"/>
  <c r="AH123" i="9"/>
  <c r="AG123" i="9"/>
  <c r="AF123" i="9"/>
  <c r="AE123" i="9"/>
  <c r="AH122" i="9"/>
  <c r="AG122" i="9"/>
  <c r="AF122" i="9"/>
  <c r="AE122" i="9"/>
  <c r="AH121" i="9"/>
  <c r="AG121" i="9"/>
  <c r="AF121" i="9"/>
  <c r="AE121" i="9"/>
  <c r="AH120" i="9"/>
  <c r="AG120" i="9"/>
  <c r="AF120" i="9"/>
  <c r="AE120" i="9"/>
  <c r="AH119" i="9"/>
  <c r="AG119" i="9"/>
  <c r="AF119" i="9"/>
  <c r="AE119" i="9"/>
  <c r="AH118" i="9"/>
  <c r="AG118" i="9"/>
  <c r="AF118" i="9"/>
  <c r="AE118" i="9"/>
  <c r="AG117" i="9"/>
  <c r="AF117" i="9"/>
  <c r="AE117" i="9"/>
  <c r="AH116" i="9"/>
  <c r="AG116" i="9"/>
  <c r="AF116" i="9"/>
  <c r="AE116" i="9"/>
  <c r="AH115" i="9"/>
  <c r="AG115" i="9"/>
  <c r="AF115" i="9"/>
  <c r="AE115" i="9"/>
  <c r="AH114" i="9"/>
  <c r="AG114" i="9"/>
  <c r="AF114" i="9"/>
  <c r="AE114" i="9"/>
  <c r="AH113" i="9"/>
  <c r="AG113" i="9"/>
  <c r="AF113" i="9"/>
  <c r="AE113" i="9"/>
  <c r="AH112" i="9"/>
  <c r="AG112" i="9"/>
  <c r="AF112" i="9"/>
  <c r="AE112" i="9"/>
  <c r="AH111" i="9"/>
  <c r="AG111" i="9"/>
  <c r="AF111" i="9"/>
  <c r="AE111" i="9"/>
  <c r="AH110" i="9"/>
  <c r="AG110" i="9"/>
  <c r="AF110" i="9"/>
  <c r="AE110" i="9"/>
  <c r="AG101" i="9"/>
  <c r="AF101" i="9"/>
  <c r="AE101" i="9"/>
  <c r="AH109" i="9"/>
  <c r="AG109" i="9"/>
  <c r="AF109" i="9"/>
  <c r="AE109" i="9"/>
  <c r="AH108" i="9"/>
  <c r="AG108" i="9"/>
  <c r="AF108" i="9"/>
  <c r="AE108" i="9"/>
  <c r="AH107" i="9"/>
  <c r="AG107" i="9"/>
  <c r="AF107" i="9"/>
  <c r="AE107" i="9"/>
  <c r="AH106" i="9"/>
  <c r="AG106" i="9"/>
  <c r="AF106" i="9"/>
  <c r="AE106" i="9"/>
  <c r="AH105" i="9"/>
  <c r="AG105" i="9"/>
  <c r="AF105" i="9"/>
  <c r="AE105" i="9"/>
  <c r="AH104" i="9"/>
  <c r="AG104" i="9"/>
  <c r="AF104" i="9"/>
  <c r="AE104" i="9"/>
  <c r="AH103" i="9"/>
  <c r="AG103" i="9"/>
  <c r="AF103" i="9"/>
  <c r="AE103" i="9"/>
  <c r="AH102" i="9"/>
  <c r="AG102" i="9"/>
  <c r="AF102" i="9"/>
  <c r="AE102" i="9"/>
  <c r="AH98" i="9"/>
  <c r="AG98" i="9"/>
  <c r="AF98" i="9"/>
  <c r="AE98" i="9"/>
  <c r="AH97" i="9"/>
  <c r="AG97" i="9"/>
  <c r="AF97" i="9"/>
  <c r="AE97" i="9"/>
  <c r="AH96" i="9"/>
  <c r="AG96" i="9"/>
  <c r="AF96" i="9"/>
  <c r="AE96" i="9"/>
  <c r="AH95" i="9"/>
  <c r="AG95" i="9"/>
  <c r="AF95" i="9"/>
  <c r="AE95" i="9"/>
  <c r="T95" i="9"/>
  <c r="AH84" i="6"/>
  <c r="AG84" i="6"/>
  <c r="AF84" i="6"/>
  <c r="AE84" i="6"/>
  <c r="AA84" i="6"/>
  <c r="Z84" i="6"/>
  <c r="W84" i="6"/>
  <c r="V84" i="6"/>
  <c r="T84" i="6"/>
  <c r="S84" i="6"/>
  <c r="AH83" i="6"/>
  <c r="AG83" i="6"/>
  <c r="AF83" i="6"/>
  <c r="AE83" i="6"/>
  <c r="AA83" i="6"/>
  <c r="Z83" i="6"/>
  <c r="W83" i="6"/>
  <c r="V83" i="6"/>
  <c r="T83" i="6"/>
  <c r="S83" i="6"/>
  <c r="AH89" i="9"/>
  <c r="AG89" i="9"/>
  <c r="AG60" i="9"/>
  <c r="AH60" i="9"/>
  <c r="AG61" i="9"/>
  <c r="AH61" i="9"/>
  <c r="AG62" i="9"/>
  <c r="AH62" i="9"/>
  <c r="AG63" i="9"/>
  <c r="AH63" i="9"/>
  <c r="AG64" i="9"/>
  <c r="AH64" i="9"/>
  <c r="AG65" i="9"/>
  <c r="AH65" i="9"/>
  <c r="AG66" i="9"/>
  <c r="AH66" i="9"/>
  <c r="AG67" i="9"/>
  <c r="AH67" i="9"/>
  <c r="AG68" i="9"/>
  <c r="AH68" i="9"/>
  <c r="AG69" i="9"/>
  <c r="AH69" i="9"/>
  <c r="AG71" i="9"/>
  <c r="AH71" i="9"/>
  <c r="AG72" i="9"/>
  <c r="AH72" i="9"/>
  <c r="AG73" i="9"/>
  <c r="AH73" i="9"/>
  <c r="AG74" i="9"/>
  <c r="AH74" i="9"/>
  <c r="AG75" i="9"/>
  <c r="AH75" i="9"/>
  <c r="AG76" i="9"/>
  <c r="AH76" i="9"/>
  <c r="AG77" i="9"/>
  <c r="AH77" i="9"/>
  <c r="AG78" i="9"/>
  <c r="AH78" i="9"/>
  <c r="AG80" i="9"/>
  <c r="AH80" i="9"/>
  <c r="AG81" i="9"/>
  <c r="AH81" i="9"/>
  <c r="AG82" i="9"/>
  <c r="AH82" i="9"/>
  <c r="AG83" i="9"/>
  <c r="AH83" i="9"/>
  <c r="AG84" i="9"/>
  <c r="AH84" i="9"/>
  <c r="AG85" i="9"/>
  <c r="AH85" i="9"/>
  <c r="AG86" i="9"/>
  <c r="AH86" i="9"/>
  <c r="AG87" i="9"/>
  <c r="AH87" i="9"/>
  <c r="AG88" i="9"/>
  <c r="AH88" i="9"/>
  <c r="AH59" i="9"/>
  <c r="AG59" i="9"/>
  <c r="W89" i="9"/>
  <c r="V89" i="9"/>
  <c r="W88" i="9"/>
  <c r="V88" i="9"/>
  <c r="V61" i="9"/>
  <c r="W61" i="9"/>
  <c r="V62" i="9"/>
  <c r="W62" i="9"/>
  <c r="V63" i="9"/>
  <c r="W63" i="9"/>
  <c r="V64" i="9"/>
  <c r="W64" i="9"/>
  <c r="V65" i="9"/>
  <c r="W65" i="9"/>
  <c r="V66" i="9"/>
  <c r="W66" i="9"/>
  <c r="V67" i="9"/>
  <c r="W67" i="9"/>
  <c r="V68" i="9"/>
  <c r="W68" i="9"/>
  <c r="V69" i="9"/>
  <c r="W69" i="9"/>
  <c r="V71" i="9"/>
  <c r="W71" i="9"/>
  <c r="V72" i="9"/>
  <c r="W72" i="9"/>
  <c r="V73" i="9"/>
  <c r="W73" i="9"/>
  <c r="V74" i="9"/>
  <c r="W74" i="9"/>
  <c r="V75" i="9"/>
  <c r="W75" i="9"/>
  <c r="V76" i="9"/>
  <c r="W76" i="9"/>
  <c r="V77" i="9"/>
  <c r="W77" i="9"/>
  <c r="V78" i="9"/>
  <c r="W78" i="9"/>
  <c r="V80" i="9"/>
  <c r="W80" i="9"/>
  <c r="V81" i="9"/>
  <c r="W81" i="9"/>
  <c r="V82" i="9"/>
  <c r="W82" i="9"/>
  <c r="V83" i="9"/>
  <c r="W83" i="9"/>
  <c r="V84" i="9"/>
  <c r="W84" i="9"/>
  <c r="V85" i="9"/>
  <c r="W85" i="9"/>
  <c r="V86" i="9"/>
  <c r="W86" i="9"/>
  <c r="V87" i="9"/>
  <c r="W87" i="9"/>
  <c r="W60" i="9"/>
  <c r="W59" i="9"/>
  <c r="V60" i="9"/>
  <c r="V59" i="9"/>
  <c r="AH11" i="9"/>
  <c r="A10" i="9" s="1"/>
  <c r="C33" i="10" s="1"/>
  <c r="AH9" i="9"/>
  <c r="A8" i="9" s="1"/>
  <c r="C31" i="10" s="1"/>
  <c r="V56" i="9"/>
  <c r="T6" i="9"/>
  <c r="AK8" i="9" s="1"/>
  <c r="T58" i="9"/>
  <c r="S58" i="9"/>
  <c r="T57" i="9"/>
  <c r="S57" i="9"/>
  <c r="AA56" i="9"/>
  <c r="T56" i="9"/>
  <c r="S56" i="9"/>
  <c r="AA55" i="9"/>
  <c r="T55" i="9"/>
  <c r="S55" i="9"/>
  <c r="AG129" i="9"/>
  <c r="AF129" i="9"/>
  <c r="AE129" i="9"/>
  <c r="B123" i="6"/>
  <c r="AH123" i="6" s="1"/>
  <c r="B118" i="6"/>
  <c r="AH118" i="6" s="1"/>
  <c r="B113" i="6"/>
  <c r="AH113" i="6" s="1"/>
  <c r="B108" i="6"/>
  <c r="AH108" i="6" s="1"/>
  <c r="B103" i="6"/>
  <c r="AH103" i="6" s="1"/>
  <c r="B122" i="6"/>
  <c r="AH122" i="6" s="1"/>
  <c r="B121" i="6"/>
  <c r="AH121" i="6" s="1"/>
  <c r="B117" i="6"/>
  <c r="AH117" i="6" s="1"/>
  <c r="B116" i="6"/>
  <c r="AH116" i="6" s="1"/>
  <c r="B112" i="6"/>
  <c r="AH112" i="6" s="1"/>
  <c r="B111" i="6"/>
  <c r="AH111" i="6" s="1"/>
  <c r="B107" i="6"/>
  <c r="AH107" i="6" s="1"/>
  <c r="B106" i="6"/>
  <c r="AH106" i="6" s="1"/>
  <c r="B102" i="6"/>
  <c r="AH102" i="6" s="1"/>
  <c r="B101" i="6"/>
  <c r="AH101" i="6" s="1"/>
  <c r="AG95" i="6"/>
  <c r="AF95" i="6"/>
  <c r="AE95" i="6"/>
  <c r="AA95" i="6"/>
  <c r="Z95" i="6"/>
  <c r="W95" i="6"/>
  <c r="V95" i="6"/>
  <c r="T95" i="6"/>
  <c r="S95" i="6"/>
  <c r="B93" i="6"/>
  <c r="AH93" i="6" s="1"/>
  <c r="B92" i="6"/>
  <c r="AH92" i="6" s="1"/>
  <c r="B91" i="6"/>
  <c r="AH91" i="6" s="1"/>
  <c r="B90" i="6"/>
  <c r="AH90" i="6" s="1"/>
  <c r="B89" i="6"/>
  <c r="AH89" i="6" s="1"/>
  <c r="B88" i="6"/>
  <c r="AH88" i="6" s="1"/>
  <c r="AH94" i="6"/>
  <c r="AG94" i="6"/>
  <c r="AF94" i="6"/>
  <c r="AE94" i="6"/>
  <c r="AA94" i="6"/>
  <c r="Z94" i="6"/>
  <c r="W94" i="6"/>
  <c r="V94" i="6"/>
  <c r="T94" i="6"/>
  <c r="S94" i="6"/>
  <c r="AG93" i="6"/>
  <c r="AF93" i="6"/>
  <c r="AE93" i="6"/>
  <c r="AA93" i="6"/>
  <c r="Z93" i="6"/>
  <c r="W93" i="6"/>
  <c r="V93" i="6"/>
  <c r="T93" i="6"/>
  <c r="S93" i="6"/>
  <c r="AG92" i="6"/>
  <c r="AF92" i="6"/>
  <c r="AE92" i="6"/>
  <c r="AA92" i="6"/>
  <c r="Z92" i="6"/>
  <c r="W92" i="6"/>
  <c r="V92" i="6"/>
  <c r="T92" i="6"/>
  <c r="S92" i="6"/>
  <c r="AG91" i="6"/>
  <c r="AF91" i="6"/>
  <c r="AE91" i="6"/>
  <c r="AA91" i="6"/>
  <c r="Z91" i="6"/>
  <c r="W91" i="6"/>
  <c r="V91" i="6"/>
  <c r="T91" i="6"/>
  <c r="S91" i="6"/>
  <c r="AG90" i="6"/>
  <c r="AF90" i="6"/>
  <c r="AE90" i="6"/>
  <c r="AA90" i="6"/>
  <c r="Z90" i="6"/>
  <c r="W90" i="6"/>
  <c r="V90" i="6"/>
  <c r="T90" i="6"/>
  <c r="S90" i="6"/>
  <c r="AG89" i="6"/>
  <c r="AF89" i="6"/>
  <c r="AE89" i="6"/>
  <c r="AA89" i="6"/>
  <c r="Z89" i="6"/>
  <c r="W89" i="6"/>
  <c r="V89" i="6"/>
  <c r="T89" i="6"/>
  <c r="S89" i="6"/>
  <c r="AG88" i="6"/>
  <c r="AF88" i="6"/>
  <c r="AE88" i="6"/>
  <c r="AA88" i="6"/>
  <c r="Z88" i="6"/>
  <c r="W88" i="6"/>
  <c r="V88" i="6"/>
  <c r="T88" i="6"/>
  <c r="S88" i="6"/>
  <c r="AH85" i="6"/>
  <c r="AG85" i="6"/>
  <c r="AF85" i="6"/>
  <c r="AE85" i="6"/>
  <c r="AA85" i="6"/>
  <c r="Z85" i="6"/>
  <c r="W85" i="6"/>
  <c r="V85" i="6"/>
  <c r="T85" i="6"/>
  <c r="S85" i="6"/>
  <c r="AH81" i="6"/>
  <c r="AG81" i="6"/>
  <c r="AF81" i="6"/>
  <c r="AE81" i="6"/>
  <c r="AA81" i="6"/>
  <c r="Z81" i="6"/>
  <c r="W81" i="6"/>
  <c r="V81" i="6"/>
  <c r="T81" i="6"/>
  <c r="S81" i="6"/>
  <c r="AH82" i="6"/>
  <c r="AG82" i="6"/>
  <c r="AF82" i="6"/>
  <c r="AE82" i="6"/>
  <c r="AA82" i="6"/>
  <c r="Z82" i="6"/>
  <c r="W82" i="6"/>
  <c r="V82" i="6"/>
  <c r="T82" i="6"/>
  <c r="S82" i="6"/>
  <c r="AH80" i="6"/>
  <c r="AG80" i="6"/>
  <c r="AF80" i="6"/>
  <c r="AE80" i="6"/>
  <c r="AA80" i="6"/>
  <c r="Z80" i="6"/>
  <c r="W80" i="6"/>
  <c r="V80" i="6"/>
  <c r="T80" i="6"/>
  <c r="S80" i="6"/>
  <c r="AH79" i="6"/>
  <c r="AG79" i="6"/>
  <c r="AF79" i="6"/>
  <c r="AE79" i="6"/>
  <c r="AA79" i="6"/>
  <c r="Z79" i="6"/>
  <c r="W79" i="6"/>
  <c r="V79" i="6"/>
  <c r="T79" i="6"/>
  <c r="S79" i="6"/>
  <c r="AG86" i="6"/>
  <c r="AF86" i="6"/>
  <c r="AE86" i="6"/>
  <c r="AA86" i="6"/>
  <c r="Z86" i="6"/>
  <c r="W86" i="6"/>
  <c r="V86" i="6"/>
  <c r="T86" i="6"/>
  <c r="S86" i="6"/>
  <c r="AH75" i="6"/>
  <c r="AG75" i="6"/>
  <c r="AF75" i="6"/>
  <c r="AE75" i="6"/>
  <c r="AA75" i="6"/>
  <c r="Z75" i="6"/>
  <c r="W75" i="6"/>
  <c r="V75" i="6"/>
  <c r="T75" i="6"/>
  <c r="S75" i="6"/>
  <c r="AH73" i="6"/>
  <c r="AG73" i="6"/>
  <c r="AF73" i="6"/>
  <c r="AE73" i="6"/>
  <c r="AA73" i="6"/>
  <c r="Z73" i="6"/>
  <c r="W73" i="6"/>
  <c r="V73" i="6"/>
  <c r="T73" i="6"/>
  <c r="S73" i="6"/>
  <c r="AH72" i="6"/>
  <c r="AG72" i="6"/>
  <c r="AF72" i="6"/>
  <c r="AE72" i="6"/>
  <c r="AA72" i="6"/>
  <c r="Z72" i="6"/>
  <c r="W72" i="6"/>
  <c r="V72" i="6"/>
  <c r="T72" i="6"/>
  <c r="S72" i="6"/>
  <c r="AH59" i="6"/>
  <c r="AG59" i="6"/>
  <c r="AF59" i="6"/>
  <c r="AE59" i="6"/>
  <c r="AA59" i="6"/>
  <c r="Z59" i="6"/>
  <c r="W59" i="6"/>
  <c r="V59" i="6"/>
  <c r="T59" i="6"/>
  <c r="S59" i="6"/>
  <c r="AH63" i="6"/>
  <c r="AG63" i="6"/>
  <c r="AF63" i="6"/>
  <c r="AE63" i="6"/>
  <c r="AA63" i="6"/>
  <c r="Z63" i="6"/>
  <c r="W63" i="6"/>
  <c r="V63" i="6"/>
  <c r="T63" i="6"/>
  <c r="S63" i="6"/>
  <c r="AH47" i="6"/>
  <c r="AG47" i="6"/>
  <c r="AF47" i="6"/>
  <c r="AE47" i="6"/>
  <c r="AA47" i="6"/>
  <c r="Z47" i="6"/>
  <c r="W47" i="6"/>
  <c r="V47" i="6"/>
  <c r="T47" i="6"/>
  <c r="S47" i="6"/>
  <c r="AH49" i="6"/>
  <c r="AG49" i="6"/>
  <c r="AF49" i="6"/>
  <c r="AE49" i="6"/>
  <c r="AA49" i="6"/>
  <c r="Z49" i="6"/>
  <c r="W49" i="6"/>
  <c r="V49" i="6"/>
  <c r="T49" i="6"/>
  <c r="S49" i="6"/>
  <c r="S38" i="6"/>
  <c r="T38" i="6"/>
  <c r="S39" i="6"/>
  <c r="T39" i="6"/>
  <c r="S40" i="6"/>
  <c r="T40" i="6"/>
  <c r="S41" i="6"/>
  <c r="T41" i="6"/>
  <c r="S42" i="6"/>
  <c r="T42" i="6"/>
  <c r="S43" i="6"/>
  <c r="T43" i="6"/>
  <c r="S44" i="6"/>
  <c r="T44" i="6"/>
  <c r="S45" i="6"/>
  <c r="T45" i="6"/>
  <c r="S46" i="6"/>
  <c r="T46" i="6"/>
  <c r="S48" i="6"/>
  <c r="T48" i="6"/>
  <c r="S50" i="6"/>
  <c r="T50" i="6"/>
  <c r="S51" i="6"/>
  <c r="T51" i="6"/>
  <c r="S52" i="6"/>
  <c r="T52" i="6"/>
  <c r="S53" i="6"/>
  <c r="T53" i="6"/>
  <c r="S54" i="6"/>
  <c r="T54" i="6"/>
  <c r="S55" i="6"/>
  <c r="T55" i="6"/>
  <c r="S56" i="6"/>
  <c r="T56" i="6"/>
  <c r="S57" i="6"/>
  <c r="T57" i="6"/>
  <c r="S58" i="6"/>
  <c r="T58" i="6"/>
  <c r="S60" i="6"/>
  <c r="T60" i="6"/>
  <c r="S61" i="6"/>
  <c r="T61" i="6"/>
  <c r="S62" i="6"/>
  <c r="T62" i="6"/>
  <c r="S64" i="6"/>
  <c r="T64" i="6"/>
  <c r="S65" i="6"/>
  <c r="T65" i="6"/>
  <c r="S66" i="6"/>
  <c r="T66" i="6"/>
  <c r="S67" i="6"/>
  <c r="T67" i="6"/>
  <c r="S68" i="6"/>
  <c r="T68" i="6"/>
  <c r="S69" i="6"/>
  <c r="T69" i="6"/>
  <c r="S70" i="6"/>
  <c r="T70" i="6"/>
  <c r="S71" i="6"/>
  <c r="T71" i="6"/>
  <c r="S74" i="6"/>
  <c r="T74" i="6"/>
  <c r="S76" i="6"/>
  <c r="T76" i="6"/>
  <c r="S77" i="6"/>
  <c r="T77" i="6"/>
  <c r="S97" i="6"/>
  <c r="T97" i="6"/>
  <c r="S98" i="6"/>
  <c r="T98" i="6"/>
  <c r="S99" i="6"/>
  <c r="T99" i="6"/>
  <c r="S96" i="6"/>
  <c r="T96" i="6"/>
  <c r="S100" i="6"/>
  <c r="T100" i="6"/>
  <c r="S101" i="6"/>
  <c r="T101" i="6"/>
  <c r="S102" i="6"/>
  <c r="T102" i="6"/>
  <c r="S103" i="6"/>
  <c r="T103" i="6"/>
  <c r="S104" i="6"/>
  <c r="T104" i="6"/>
  <c r="S105" i="6"/>
  <c r="T105" i="6"/>
  <c r="S106" i="6"/>
  <c r="T106" i="6"/>
  <c r="S107" i="6"/>
  <c r="T107" i="6"/>
  <c r="S108" i="6"/>
  <c r="T108" i="6"/>
  <c r="S109" i="6"/>
  <c r="T109" i="6"/>
  <c r="S110" i="6"/>
  <c r="T110" i="6"/>
  <c r="S111" i="6"/>
  <c r="T111" i="6"/>
  <c r="S112" i="6"/>
  <c r="T112" i="6"/>
  <c r="S113" i="6"/>
  <c r="T113" i="6"/>
  <c r="S114" i="6"/>
  <c r="T114" i="6"/>
  <c r="S115" i="6"/>
  <c r="T115" i="6"/>
  <c r="S116" i="6"/>
  <c r="T116" i="6"/>
  <c r="S117" i="6"/>
  <c r="T117" i="6"/>
  <c r="S118" i="6"/>
  <c r="T118" i="6"/>
  <c r="S119" i="6"/>
  <c r="T119" i="6"/>
  <c r="S120" i="6"/>
  <c r="T120" i="6"/>
  <c r="S121" i="6"/>
  <c r="T121" i="6"/>
  <c r="S122" i="6"/>
  <c r="T122" i="6"/>
  <c r="S123" i="6"/>
  <c r="T123" i="6"/>
  <c r="S124" i="6"/>
  <c r="T124" i="6"/>
  <c r="S125" i="6"/>
  <c r="T125" i="6"/>
  <c r="S126" i="6"/>
  <c r="T126" i="6"/>
  <c r="S127" i="6"/>
  <c r="T127" i="6"/>
  <c r="S128" i="6"/>
  <c r="T128" i="6"/>
  <c r="S129" i="6"/>
  <c r="T129" i="6"/>
  <c r="S130" i="6"/>
  <c r="T130" i="6"/>
  <c r="S131" i="6"/>
  <c r="T131" i="6"/>
  <c r="S132" i="6"/>
  <c r="T132" i="6"/>
  <c r="S133" i="6"/>
  <c r="T133" i="6"/>
  <c r="S134" i="6"/>
  <c r="T134" i="6"/>
  <c r="S135" i="6"/>
  <c r="T135" i="6"/>
  <c r="S136" i="6"/>
  <c r="T136" i="6"/>
  <c r="S137" i="6"/>
  <c r="T137" i="6"/>
  <c r="S138" i="6"/>
  <c r="T138" i="6"/>
  <c r="S139" i="6"/>
  <c r="T139" i="6"/>
  <c r="S140" i="6"/>
  <c r="T140" i="6"/>
  <c r="S141" i="6"/>
  <c r="T141" i="6"/>
  <c r="S142" i="6"/>
  <c r="T142" i="6"/>
  <c r="S143" i="6"/>
  <c r="T143" i="6"/>
  <c r="S144" i="6"/>
  <c r="T144" i="6"/>
  <c r="S145" i="6"/>
  <c r="T145" i="6"/>
  <c r="S146" i="6"/>
  <c r="T146" i="6"/>
  <c r="S147" i="6"/>
  <c r="T147" i="6"/>
  <c r="S148" i="6"/>
  <c r="T148" i="6"/>
  <c r="S149" i="6"/>
  <c r="T149" i="6"/>
  <c r="S150" i="6"/>
  <c r="T150" i="6"/>
  <c r="S151" i="6"/>
  <c r="T151" i="6"/>
  <c r="S152" i="6"/>
  <c r="T152" i="6"/>
  <c r="S153" i="6"/>
  <c r="T153" i="6"/>
  <c r="S154" i="6"/>
  <c r="T154" i="6"/>
  <c r="S155" i="6"/>
  <c r="T155" i="6"/>
  <c r="S156" i="6"/>
  <c r="T156" i="6"/>
  <c r="S157" i="6"/>
  <c r="T157" i="6"/>
  <c r="S158" i="6"/>
  <c r="T158" i="6"/>
  <c r="S159" i="6"/>
  <c r="T159" i="6"/>
  <c r="S160" i="6"/>
  <c r="T160" i="6"/>
  <c r="V38" i="6"/>
  <c r="V39" i="6"/>
  <c r="V40" i="6"/>
  <c r="V41" i="6"/>
  <c r="V42" i="6"/>
  <c r="V43" i="6"/>
  <c r="V44" i="6"/>
  <c r="V45" i="6"/>
  <c r="V46" i="6"/>
  <c r="V48" i="6"/>
  <c r="V50" i="6"/>
  <c r="V51" i="6"/>
  <c r="V52" i="6"/>
  <c r="V53" i="6"/>
  <c r="V54" i="6"/>
  <c r="V55" i="6"/>
  <c r="V56" i="6"/>
  <c r="V57" i="6"/>
  <c r="V58" i="6"/>
  <c r="V60" i="6"/>
  <c r="V61" i="6"/>
  <c r="V62" i="6"/>
  <c r="V64" i="6"/>
  <c r="V65" i="6"/>
  <c r="V66" i="6"/>
  <c r="V67" i="6"/>
  <c r="V68" i="6"/>
  <c r="V69" i="6"/>
  <c r="V70" i="6"/>
  <c r="V71" i="6"/>
  <c r="V74" i="6"/>
  <c r="V76" i="6"/>
  <c r="V77" i="6"/>
  <c r="V97" i="6"/>
  <c r="V98" i="6"/>
  <c r="V99" i="6"/>
  <c r="V96"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S37" i="6"/>
  <c r="T37" i="6"/>
  <c r="AA37" i="6"/>
  <c r="AA38" i="6"/>
  <c r="AA39" i="6"/>
  <c r="AA40" i="6"/>
  <c r="AA41" i="6"/>
  <c r="AA42" i="6"/>
  <c r="AA43" i="6"/>
  <c r="AA44" i="6"/>
  <c r="AA45" i="6"/>
  <c r="AA46" i="6"/>
  <c r="AA48" i="6"/>
  <c r="AA50" i="6"/>
  <c r="AA51" i="6"/>
  <c r="AA52" i="6"/>
  <c r="AA53" i="6"/>
  <c r="AA54" i="6"/>
  <c r="AA55" i="6"/>
  <c r="AA56" i="6"/>
  <c r="AA57" i="6"/>
  <c r="AA58" i="6"/>
  <c r="AA60" i="6"/>
  <c r="AA61" i="6"/>
  <c r="AA62" i="6"/>
  <c r="AA64" i="6"/>
  <c r="AA65" i="6"/>
  <c r="AA66" i="6"/>
  <c r="AA67" i="6"/>
  <c r="AA68" i="6"/>
  <c r="AA69" i="6"/>
  <c r="AA70" i="6"/>
  <c r="AA71" i="6"/>
  <c r="AA74" i="6"/>
  <c r="AA76" i="6"/>
  <c r="AA77" i="6"/>
  <c r="AA97" i="6"/>
  <c r="AA98" i="6"/>
  <c r="AA99" i="6"/>
  <c r="AA96" i="6"/>
  <c r="AA100" i="6"/>
  <c r="AA101" i="6"/>
  <c r="AA102" i="6"/>
  <c r="AA103" i="6"/>
  <c r="AA104" i="6"/>
  <c r="AA105" i="6"/>
  <c r="AA106" i="6"/>
  <c r="AA107" i="6"/>
  <c r="AA108" i="6"/>
  <c r="AA109" i="6"/>
  <c r="AA110" i="6"/>
  <c r="AA111" i="6"/>
  <c r="AA112" i="6"/>
  <c r="AA113" i="6"/>
  <c r="AA114" i="6"/>
  <c r="AA115" i="6"/>
  <c r="AA116" i="6"/>
  <c r="AA117" i="6"/>
  <c r="AA118" i="6"/>
  <c r="AA119" i="6"/>
  <c r="AA120" i="6"/>
  <c r="AA121" i="6"/>
  <c r="AA122" i="6"/>
  <c r="AA123" i="6"/>
  <c r="AA124" i="6"/>
  <c r="AA125" i="6"/>
  <c r="AA126" i="6"/>
  <c r="AA127" i="6"/>
  <c r="AA128" i="6"/>
  <c r="AA129" i="6"/>
  <c r="AA130" i="6"/>
  <c r="AA131" i="6"/>
  <c r="AA132" i="6"/>
  <c r="AA133" i="6"/>
  <c r="AA134" i="6"/>
  <c r="AA135" i="6"/>
  <c r="AA136" i="6"/>
  <c r="AA137" i="6"/>
  <c r="AA138" i="6"/>
  <c r="AA139" i="6"/>
  <c r="AA140" i="6"/>
  <c r="AA141" i="6"/>
  <c r="AA142" i="6"/>
  <c r="AA143" i="6"/>
  <c r="AA144" i="6"/>
  <c r="AA145" i="6"/>
  <c r="AA146" i="6"/>
  <c r="AA147" i="6"/>
  <c r="AA148" i="6"/>
  <c r="AA149" i="6"/>
  <c r="AA150" i="6"/>
  <c r="AA151" i="6"/>
  <c r="AH76" i="6"/>
  <c r="AG76" i="6"/>
  <c r="AF76" i="6"/>
  <c r="AE76" i="6"/>
  <c r="Z74" i="6"/>
  <c r="W74" i="6"/>
  <c r="AH74" i="6"/>
  <c r="AG74" i="6"/>
  <c r="AF74" i="6"/>
  <c r="AE74" i="6"/>
  <c r="Z71" i="6"/>
  <c r="W71" i="6"/>
  <c r="AH69" i="6"/>
  <c r="AG69" i="6"/>
  <c r="AF69" i="6"/>
  <c r="AE69" i="6"/>
  <c r="Z68" i="6"/>
  <c r="W68" i="6"/>
  <c r="AH71" i="6"/>
  <c r="AG71" i="6"/>
  <c r="AF71" i="6"/>
  <c r="AE71" i="6"/>
  <c r="Z70" i="6"/>
  <c r="W70" i="6"/>
  <c r="AH70" i="6"/>
  <c r="AG70" i="6"/>
  <c r="AF70" i="6"/>
  <c r="AE70" i="6"/>
  <c r="Z69" i="6"/>
  <c r="W69" i="6"/>
  <c r="AE38" i="6"/>
  <c r="AF38" i="6"/>
  <c r="AG38" i="6"/>
  <c r="AE39" i="6"/>
  <c r="AF39" i="6"/>
  <c r="AG39" i="6"/>
  <c r="AE40" i="6"/>
  <c r="AF40" i="6"/>
  <c r="AG40" i="6"/>
  <c r="AE41" i="6"/>
  <c r="AF41" i="6"/>
  <c r="AG41" i="6"/>
  <c r="AE42" i="6"/>
  <c r="AF42" i="6"/>
  <c r="AG42" i="6"/>
  <c r="AE43" i="6"/>
  <c r="AF43" i="6"/>
  <c r="AG43" i="6"/>
  <c r="AE44" i="6"/>
  <c r="AF44" i="6"/>
  <c r="AG44" i="6"/>
  <c r="AE45" i="6"/>
  <c r="AF45" i="6"/>
  <c r="AG45" i="6"/>
  <c r="AE46" i="6"/>
  <c r="AF46" i="6"/>
  <c r="AG46" i="6"/>
  <c r="AE48" i="6"/>
  <c r="AF48" i="6"/>
  <c r="AG48" i="6"/>
  <c r="AE50" i="6"/>
  <c r="AF50" i="6"/>
  <c r="AG50" i="6"/>
  <c r="AE51" i="6"/>
  <c r="AF51" i="6"/>
  <c r="AG51" i="6"/>
  <c r="AE52" i="6"/>
  <c r="AF52" i="6"/>
  <c r="AG52" i="6"/>
  <c r="AE53" i="6"/>
  <c r="AF53" i="6"/>
  <c r="AG53" i="6"/>
  <c r="AE54" i="6"/>
  <c r="AF54" i="6"/>
  <c r="AG54" i="6"/>
  <c r="AE55" i="6"/>
  <c r="AF55" i="6"/>
  <c r="AG55" i="6"/>
  <c r="AE56" i="6"/>
  <c r="AF56" i="6"/>
  <c r="AG56" i="6"/>
  <c r="AE57" i="6"/>
  <c r="AF57" i="6"/>
  <c r="AG57" i="6"/>
  <c r="AE58" i="6"/>
  <c r="AF58" i="6"/>
  <c r="AG58" i="6"/>
  <c r="AE60" i="6"/>
  <c r="AF60" i="6"/>
  <c r="AG60" i="6"/>
  <c r="AE61" i="6"/>
  <c r="AF61" i="6"/>
  <c r="AG61" i="6"/>
  <c r="AE62" i="6"/>
  <c r="AF62" i="6"/>
  <c r="AG62" i="6"/>
  <c r="AE64" i="6"/>
  <c r="AF64" i="6"/>
  <c r="AG64" i="6"/>
  <c r="AE65" i="6"/>
  <c r="AF65" i="6"/>
  <c r="AG65" i="6"/>
  <c r="AE66" i="6"/>
  <c r="AF66" i="6"/>
  <c r="AG66" i="6"/>
  <c r="AE67" i="6"/>
  <c r="AF67" i="6"/>
  <c r="AG67" i="6"/>
  <c r="AE97" i="6"/>
  <c r="AF97" i="6"/>
  <c r="AG97" i="6"/>
  <c r="AE98" i="6"/>
  <c r="AF98" i="6"/>
  <c r="AG98" i="6"/>
  <c r="AE99" i="6"/>
  <c r="AF99" i="6"/>
  <c r="AG99" i="6"/>
  <c r="AE96" i="6"/>
  <c r="AF96" i="6"/>
  <c r="AG96" i="6"/>
  <c r="AE100" i="6"/>
  <c r="AF100" i="6"/>
  <c r="AG100" i="6"/>
  <c r="AE101" i="6"/>
  <c r="AF101" i="6"/>
  <c r="AG101" i="6"/>
  <c r="AE102" i="6"/>
  <c r="AF102" i="6"/>
  <c r="AG102" i="6"/>
  <c r="AE103" i="6"/>
  <c r="AF103" i="6"/>
  <c r="AG103" i="6"/>
  <c r="AE104" i="6"/>
  <c r="AF104" i="6"/>
  <c r="AG104" i="6"/>
  <c r="AE105" i="6"/>
  <c r="AF105" i="6"/>
  <c r="AG105" i="6"/>
  <c r="AE106" i="6"/>
  <c r="AF106" i="6"/>
  <c r="AG106" i="6"/>
  <c r="AE107" i="6"/>
  <c r="AF107" i="6"/>
  <c r="AG107" i="6"/>
  <c r="AE108" i="6"/>
  <c r="AF108" i="6"/>
  <c r="AG108" i="6"/>
  <c r="AE109" i="6"/>
  <c r="AF109" i="6"/>
  <c r="AG109" i="6"/>
  <c r="AE110" i="6"/>
  <c r="AF110" i="6"/>
  <c r="AG110" i="6"/>
  <c r="AE111" i="6"/>
  <c r="AF111" i="6"/>
  <c r="AG111" i="6"/>
  <c r="AE112" i="6"/>
  <c r="AF112" i="6"/>
  <c r="AG112" i="6"/>
  <c r="AE113" i="6"/>
  <c r="AF113" i="6"/>
  <c r="AG113" i="6"/>
  <c r="AE114" i="6"/>
  <c r="AF114" i="6"/>
  <c r="AG114" i="6"/>
  <c r="AE115" i="6"/>
  <c r="AF115" i="6"/>
  <c r="AG115" i="6"/>
  <c r="AE116" i="6"/>
  <c r="AF116" i="6"/>
  <c r="AG116" i="6"/>
  <c r="AE117" i="6"/>
  <c r="AF117" i="6"/>
  <c r="AG117" i="6"/>
  <c r="AE118" i="6"/>
  <c r="AF118" i="6"/>
  <c r="AG118" i="6"/>
  <c r="AE119" i="6"/>
  <c r="AF119" i="6"/>
  <c r="AG119" i="6"/>
  <c r="AE120" i="6"/>
  <c r="AF120" i="6"/>
  <c r="AG120" i="6"/>
  <c r="AE121" i="6"/>
  <c r="AF121" i="6"/>
  <c r="AG121" i="6"/>
  <c r="AE122" i="6"/>
  <c r="AF122" i="6"/>
  <c r="AG122" i="6"/>
  <c r="AE123" i="6"/>
  <c r="AF123" i="6"/>
  <c r="AG123" i="6"/>
  <c r="AE124" i="6"/>
  <c r="AF124" i="6"/>
  <c r="AG124" i="6"/>
  <c r="AE68" i="6"/>
  <c r="AF68" i="6"/>
  <c r="AG68" i="6"/>
  <c r="AE77" i="6"/>
  <c r="AF77" i="6"/>
  <c r="AG77" i="6"/>
  <c r="AE125" i="6"/>
  <c r="AF125" i="6"/>
  <c r="AG125" i="6"/>
  <c r="AE126" i="6"/>
  <c r="AF126" i="6"/>
  <c r="AG126" i="6"/>
  <c r="AE127" i="6"/>
  <c r="AF127" i="6"/>
  <c r="AG127" i="6"/>
  <c r="AE128" i="6"/>
  <c r="AF128" i="6"/>
  <c r="AG128" i="6"/>
  <c r="AE129" i="6"/>
  <c r="AF129" i="6"/>
  <c r="AG129" i="6"/>
  <c r="AE130" i="6"/>
  <c r="AF130" i="6"/>
  <c r="AG130" i="6"/>
  <c r="AE131" i="6"/>
  <c r="AF131" i="6"/>
  <c r="AG131" i="6"/>
  <c r="AE132" i="6"/>
  <c r="AF132" i="6"/>
  <c r="AG132" i="6"/>
  <c r="AE133" i="6"/>
  <c r="AF133" i="6"/>
  <c r="AG133" i="6"/>
  <c r="AE134" i="6"/>
  <c r="AF134" i="6"/>
  <c r="AG134" i="6"/>
  <c r="AE135" i="6"/>
  <c r="AF135" i="6"/>
  <c r="AG135" i="6"/>
  <c r="AE136" i="6"/>
  <c r="AF136" i="6"/>
  <c r="AG136" i="6"/>
  <c r="AE137" i="6"/>
  <c r="AF137" i="6"/>
  <c r="AG137" i="6"/>
  <c r="AE138" i="6"/>
  <c r="AF138" i="6"/>
  <c r="AG138" i="6"/>
  <c r="AE139" i="6"/>
  <c r="AF139" i="6"/>
  <c r="AG139" i="6"/>
  <c r="AE140" i="6"/>
  <c r="AF140" i="6"/>
  <c r="AG140" i="6"/>
  <c r="AE141" i="6"/>
  <c r="AF141" i="6"/>
  <c r="AG141" i="6"/>
  <c r="AE142" i="6"/>
  <c r="AF142" i="6"/>
  <c r="AG142" i="6"/>
  <c r="AE143" i="6"/>
  <c r="AF143" i="6"/>
  <c r="AG143" i="6"/>
  <c r="AE144" i="6"/>
  <c r="AF144" i="6"/>
  <c r="AG144" i="6"/>
  <c r="AG37" i="6"/>
  <c r="AF37" i="6"/>
  <c r="AE37" i="6"/>
  <c r="Z37" i="6"/>
  <c r="Z38" i="6"/>
  <c r="Z39" i="6"/>
  <c r="Z40" i="6"/>
  <c r="Z41" i="6"/>
  <c r="Z42" i="6"/>
  <c r="Z43" i="6"/>
  <c r="Z44" i="6"/>
  <c r="Z45" i="6"/>
  <c r="Z46" i="6"/>
  <c r="Z48" i="6"/>
  <c r="Z50" i="6"/>
  <c r="Z51" i="6"/>
  <c r="Z52" i="6"/>
  <c r="Z53" i="6"/>
  <c r="Z54" i="6"/>
  <c r="Z55" i="6"/>
  <c r="Z56" i="6"/>
  <c r="Z57" i="6"/>
  <c r="Z58" i="6"/>
  <c r="Z60" i="6"/>
  <c r="Z61" i="6"/>
  <c r="Z62" i="6"/>
  <c r="Z64" i="6"/>
  <c r="Z65" i="6"/>
  <c r="Z66" i="6"/>
  <c r="Z77" i="6"/>
  <c r="Z97" i="6"/>
  <c r="Z98" i="6"/>
  <c r="Z99" i="6"/>
  <c r="Z96" i="6"/>
  <c r="Z100" i="6"/>
  <c r="Z101" i="6"/>
  <c r="Z102" i="6"/>
  <c r="Z103" i="6"/>
  <c r="Z104" i="6"/>
  <c r="Z105" i="6"/>
  <c r="Z106" i="6"/>
  <c r="Z107" i="6"/>
  <c r="Z108" i="6"/>
  <c r="Z109" i="6"/>
  <c r="Z110" i="6"/>
  <c r="Z111" i="6"/>
  <c r="Z112" i="6"/>
  <c r="Z113" i="6"/>
  <c r="Z114" i="6"/>
  <c r="Z115" i="6"/>
  <c r="Z116" i="6"/>
  <c r="Z117" i="6"/>
  <c r="Z118" i="6"/>
  <c r="Z119" i="6"/>
  <c r="Z120" i="6"/>
  <c r="Z121" i="6"/>
  <c r="Z122" i="6"/>
  <c r="Z123" i="6"/>
  <c r="Z67" i="6"/>
  <c r="Z76" i="6"/>
  <c r="Z124" i="6"/>
  <c r="Z125" i="6"/>
  <c r="Z126" i="6"/>
  <c r="Z127" i="6"/>
  <c r="Z128" i="6"/>
  <c r="Z129" i="6"/>
  <c r="Z130" i="6"/>
  <c r="Z131" i="6"/>
  <c r="Z132" i="6"/>
  <c r="Z133" i="6"/>
  <c r="Z134" i="6"/>
  <c r="Z135" i="6"/>
  <c r="Z136" i="6"/>
  <c r="Z137" i="6"/>
  <c r="Z138" i="6"/>
  <c r="Z139" i="6"/>
  <c r="Z140" i="6"/>
  <c r="Z141" i="6"/>
  <c r="Z142" i="6"/>
  <c r="Z143" i="6"/>
  <c r="V37" i="6"/>
  <c r="W37" i="6"/>
  <c r="W38" i="6"/>
  <c r="W39" i="6"/>
  <c r="W40" i="6"/>
  <c r="W41" i="6"/>
  <c r="W42" i="6"/>
  <c r="W43" i="6"/>
  <c r="W44" i="6"/>
  <c r="W45" i="6"/>
  <c r="W46" i="6"/>
  <c r="W48" i="6"/>
  <c r="W50" i="6"/>
  <c r="W51" i="6"/>
  <c r="W52" i="6"/>
  <c r="W53" i="6"/>
  <c r="W54" i="6"/>
  <c r="W55" i="6"/>
  <c r="W56" i="6"/>
  <c r="W57" i="6"/>
  <c r="W58" i="6"/>
  <c r="W60" i="6"/>
  <c r="W61" i="6"/>
  <c r="W62" i="6"/>
  <c r="W64" i="6"/>
  <c r="W65" i="6"/>
  <c r="W66" i="6"/>
  <c r="W77" i="6"/>
  <c r="W97" i="6"/>
  <c r="W98" i="6"/>
  <c r="W99" i="6"/>
  <c r="W96" i="6"/>
  <c r="W100" i="6"/>
  <c r="W101" i="6"/>
  <c r="W102" i="6"/>
  <c r="W103" i="6"/>
  <c r="W104" i="6"/>
  <c r="W105" i="6"/>
  <c r="W106" i="6"/>
  <c r="W107" i="6"/>
  <c r="W108" i="6"/>
  <c r="W109" i="6"/>
  <c r="W110" i="6"/>
  <c r="W111" i="6"/>
  <c r="W112" i="6"/>
  <c r="W113" i="6"/>
  <c r="W114" i="6"/>
  <c r="W115" i="6"/>
  <c r="W116" i="6"/>
  <c r="W117" i="6"/>
  <c r="W118" i="6"/>
  <c r="W119" i="6"/>
  <c r="W120" i="6"/>
  <c r="W121" i="6"/>
  <c r="W122" i="6"/>
  <c r="W123" i="6"/>
  <c r="W67" i="6"/>
  <c r="W76" i="6"/>
  <c r="W124" i="6"/>
  <c r="W125" i="6"/>
  <c r="W126" i="6"/>
  <c r="W127" i="6"/>
  <c r="W128" i="6"/>
  <c r="W129" i="6"/>
  <c r="W130" i="6"/>
  <c r="W131" i="6"/>
  <c r="W132" i="6"/>
  <c r="W133" i="6"/>
  <c r="W134" i="6"/>
  <c r="W135" i="6"/>
  <c r="W136" i="6"/>
  <c r="W137" i="6"/>
  <c r="W138" i="6"/>
  <c r="W139" i="6"/>
  <c r="W140" i="6"/>
  <c r="W141" i="6"/>
  <c r="W142" i="6"/>
  <c r="W143" i="6"/>
  <c r="AH42" i="6"/>
  <c r="AH98" i="6"/>
  <c r="AH97" i="6"/>
  <c r="AH66" i="6"/>
  <c r="AH65" i="6"/>
  <c r="AH64" i="6"/>
  <c r="AH60" i="6"/>
  <c r="AH58" i="6"/>
  <c r="AH55" i="6"/>
  <c r="AH54" i="6"/>
  <c r="AH53" i="6"/>
  <c r="AH52" i="6"/>
  <c r="AH48" i="6"/>
  <c r="AH46" i="6"/>
  <c r="AH45" i="6"/>
  <c r="AH44" i="6"/>
  <c r="AH43" i="6"/>
  <c r="AH41" i="6"/>
  <c r="AH40" i="6"/>
  <c r="AH39" i="6"/>
  <c r="AH38" i="6"/>
  <c r="AH37" i="6"/>
  <c r="D5" i="7"/>
  <c r="D7" i="7"/>
  <c r="D8" i="7"/>
  <c r="D9" i="7"/>
  <c r="D10" i="7"/>
  <c r="D11" i="7"/>
  <c r="D12" i="7"/>
  <c r="D13" i="7"/>
  <c r="D14" i="7"/>
  <c r="D16" i="7"/>
  <c r="D17" i="7"/>
  <c r="D18" i="7"/>
  <c r="D19" i="7"/>
  <c r="D20" i="7"/>
  <c r="D4" i="7"/>
  <c r="A7" i="14" l="1"/>
  <c r="Q49" i="10" s="1"/>
  <c r="A9" i="13"/>
  <c r="Q34" i="10" s="1"/>
  <c r="U83" i="6"/>
  <c r="W64" i="11"/>
  <c r="W40" i="11"/>
  <c r="W71" i="11"/>
  <c r="W45" i="11"/>
  <c r="A6" i="14"/>
  <c r="Q48" i="10" s="1"/>
  <c r="A5" i="14"/>
  <c r="Q47" i="10" s="1"/>
  <c r="A7" i="13"/>
  <c r="Q32" i="10" s="1"/>
  <c r="A8" i="13"/>
  <c r="Q33" i="10" s="1"/>
  <c r="AG16" i="11"/>
  <c r="A18" i="11" s="1"/>
  <c r="M13" i="10" s="1"/>
  <c r="W79" i="11"/>
  <c r="W80" i="11"/>
  <c r="W66" i="11"/>
  <c r="W78" i="11"/>
  <c r="W53" i="11"/>
  <c r="W52" i="11"/>
  <c r="W62" i="11"/>
  <c r="W37" i="11"/>
  <c r="AG17" i="11"/>
  <c r="A19" i="11" s="1"/>
  <c r="M15" i="10" s="1"/>
  <c r="W50" i="11"/>
  <c r="W77" i="11"/>
  <c r="W76" i="11"/>
  <c r="W63" i="11"/>
  <c r="W47" i="11"/>
  <c r="AG18" i="11"/>
  <c r="A20" i="11" s="1"/>
  <c r="M17" i="10" s="1"/>
  <c r="W46" i="11"/>
  <c r="AA42" i="11"/>
  <c r="W49" i="11"/>
  <c r="AG9" i="11"/>
  <c r="A8" i="11" s="1"/>
  <c r="J13" i="10" s="1"/>
  <c r="W68" i="11"/>
  <c r="W67" i="11"/>
  <c r="W38" i="11"/>
  <c r="W39" i="11"/>
  <c r="W54" i="11"/>
  <c r="W36" i="11"/>
  <c r="AG10" i="11"/>
  <c r="A9" i="11" s="1"/>
  <c r="J15" i="10" s="1"/>
  <c r="W43" i="11"/>
  <c r="W44" i="11"/>
  <c r="W48" i="11"/>
  <c r="AG11" i="11"/>
  <c r="A10" i="11" s="1"/>
  <c r="J17" i="10" s="1"/>
  <c r="W35" i="11"/>
  <c r="W72" i="11"/>
  <c r="W57" i="11"/>
  <c r="W83" i="11"/>
  <c r="W69" i="11"/>
  <c r="W65" i="11"/>
  <c r="W73" i="11"/>
  <c r="W56" i="11"/>
  <c r="W55" i="11"/>
  <c r="W70" i="11"/>
  <c r="W61" i="11"/>
  <c r="W60" i="11"/>
  <c r="W84" i="11"/>
  <c r="W75" i="11"/>
  <c r="W51" i="11"/>
  <c r="W42" i="11"/>
  <c r="W74" i="11"/>
  <c r="W41" i="11"/>
  <c r="W82" i="11"/>
  <c r="W58" i="11"/>
  <c r="W81" i="11"/>
  <c r="W34" i="11"/>
  <c r="AA46" i="11"/>
  <c r="AA83" i="11"/>
  <c r="AA38" i="11"/>
  <c r="AA78" i="11"/>
  <c r="AA80" i="11"/>
  <c r="AA84" i="11"/>
  <c r="AA82" i="11"/>
  <c r="AA81" i="11"/>
  <c r="AA72" i="11"/>
  <c r="AA74" i="11"/>
  <c r="AA71" i="11"/>
  <c r="AA79" i="11"/>
  <c r="AA77" i="11"/>
  <c r="AA76" i="11"/>
  <c r="AA75" i="11"/>
  <c r="AA70" i="11"/>
  <c r="AA69" i="11"/>
  <c r="AA61" i="11"/>
  <c r="AA64" i="11"/>
  <c r="AA73" i="11"/>
  <c r="AA67" i="11"/>
  <c r="AA68" i="11"/>
  <c r="W59" i="11"/>
  <c r="AA59" i="11"/>
  <c r="AA63" i="11"/>
  <c r="AA49" i="11"/>
  <c r="AA52" i="11"/>
  <c r="AA65" i="11"/>
  <c r="AA62" i="11"/>
  <c r="AA57" i="11"/>
  <c r="AA60" i="11"/>
  <c r="AA58" i="11"/>
  <c r="AA56" i="11"/>
  <c r="AA54" i="11"/>
  <c r="AA51" i="11"/>
  <c r="AA55" i="11"/>
  <c r="AA53" i="11"/>
  <c r="AA50" i="11"/>
  <c r="AA48" i="11"/>
  <c r="AA43" i="11"/>
  <c r="AA44" i="11"/>
  <c r="AA47" i="11"/>
  <c r="AA45" i="11"/>
  <c r="AA41" i="11"/>
  <c r="AA40" i="11"/>
  <c r="AA39" i="11"/>
  <c r="AA34" i="11"/>
  <c r="AA37" i="11"/>
  <c r="AA36" i="11"/>
  <c r="AA35" i="11"/>
  <c r="X79" i="9"/>
  <c r="X70" i="9"/>
  <c r="AB120" i="9"/>
  <c r="U98" i="9"/>
  <c r="AB129" i="9"/>
  <c r="X83" i="6"/>
  <c r="AB83" i="6"/>
  <c r="U84" i="6"/>
  <c r="AB84" i="6"/>
  <c r="X117" i="9"/>
  <c r="U121" i="9"/>
  <c r="X114" i="9"/>
  <c r="X134" i="9"/>
  <c r="X99" i="9"/>
  <c r="AL10" i="9"/>
  <c r="A22" i="9" s="1"/>
  <c r="C43" i="10" s="1"/>
  <c r="X126" i="9"/>
  <c r="X98" i="9"/>
  <c r="AH16" i="9"/>
  <c r="A13" i="9" s="1"/>
  <c r="C35" i="10" s="1"/>
  <c r="U151" i="9"/>
  <c r="U158" i="9"/>
  <c r="U116" i="9"/>
  <c r="AB133" i="9"/>
  <c r="AB98" i="9"/>
  <c r="X104" i="9"/>
  <c r="AL19" i="9"/>
  <c r="A30" i="9" s="1"/>
  <c r="C50" i="10" s="1"/>
  <c r="X156" i="9"/>
  <c r="X129" i="9"/>
  <c r="U118" i="9"/>
  <c r="X148" i="9"/>
  <c r="AL9" i="9"/>
  <c r="A21" i="9" s="1"/>
  <c r="C42" i="10" s="1"/>
  <c r="AL17" i="9"/>
  <c r="A28" i="9" s="1"/>
  <c r="C48" i="10" s="1"/>
  <c r="U115" i="9"/>
  <c r="X113" i="9"/>
  <c r="AL11" i="9"/>
  <c r="A23" i="9" s="1"/>
  <c r="C44" i="10" s="1"/>
  <c r="X140" i="9"/>
  <c r="AL16" i="9"/>
  <c r="A27" i="9" s="1"/>
  <c r="C47" i="10" s="1"/>
  <c r="X133" i="9"/>
  <c r="X100" i="9"/>
  <c r="X120" i="9"/>
  <c r="AB103" i="9"/>
  <c r="X130" i="9"/>
  <c r="AL12" i="9"/>
  <c r="A24" i="9" s="1"/>
  <c r="C45" i="10" s="1"/>
  <c r="U128" i="9"/>
  <c r="X109" i="9"/>
  <c r="U152" i="9"/>
  <c r="U140" i="9"/>
  <c r="AL18" i="9"/>
  <c r="A29" i="9" s="1"/>
  <c r="C49" i="10" s="1"/>
  <c r="X127" i="9"/>
  <c r="U126" i="9"/>
  <c r="X143" i="9"/>
  <c r="U99" i="9"/>
  <c r="U137" i="9"/>
  <c r="U124" i="9"/>
  <c r="U136" i="9"/>
  <c r="X154" i="9"/>
  <c r="X147" i="9"/>
  <c r="U148" i="9"/>
  <c r="AB121" i="9"/>
  <c r="AH21" i="9"/>
  <c r="A18" i="9" s="1"/>
  <c r="C40" i="10" s="1"/>
  <c r="U125" i="9"/>
  <c r="U147" i="9"/>
  <c r="AH20" i="9"/>
  <c r="A17" i="9" s="1"/>
  <c r="C39" i="10" s="1"/>
  <c r="AH19" i="9"/>
  <c r="A16" i="9" s="1"/>
  <c r="C38" i="10" s="1"/>
  <c r="X115" i="9"/>
  <c r="AH18" i="9"/>
  <c r="A15" i="9" s="1"/>
  <c r="C37" i="10" s="1"/>
  <c r="U117" i="9"/>
  <c r="U105" i="9"/>
  <c r="AH17" i="9"/>
  <c r="A14" i="9" s="1"/>
  <c r="C36" i="10" s="1"/>
  <c r="U122" i="9"/>
  <c r="X125" i="9"/>
  <c r="X107" i="9"/>
  <c r="AB113" i="9"/>
  <c r="AB99" i="9"/>
  <c r="X153" i="9"/>
  <c r="X158" i="9"/>
  <c r="X152" i="9"/>
  <c r="X157" i="9"/>
  <c r="U104" i="9"/>
  <c r="X151" i="9"/>
  <c r="U103" i="9"/>
  <c r="U102" i="9"/>
  <c r="U154" i="9"/>
  <c r="U141" i="9"/>
  <c r="U127" i="9"/>
  <c r="U101" i="9"/>
  <c r="X150" i="9"/>
  <c r="X116" i="9"/>
  <c r="X138" i="9"/>
  <c r="U139" i="9"/>
  <c r="U113" i="9"/>
  <c r="U159" i="9"/>
  <c r="U138" i="9"/>
  <c r="U112" i="9"/>
  <c r="X155" i="9"/>
  <c r="U150" i="9"/>
  <c r="U111" i="9"/>
  <c r="X159" i="9"/>
  <c r="U110" i="9"/>
  <c r="X101" i="9"/>
  <c r="AB149" i="9"/>
  <c r="AB155" i="9"/>
  <c r="AB142" i="9"/>
  <c r="AB128" i="9"/>
  <c r="X135" i="9"/>
  <c r="X141" i="9"/>
  <c r="X136" i="9"/>
  <c r="X121" i="9"/>
  <c r="X137" i="9"/>
  <c r="X142" i="9"/>
  <c r="X146" i="9"/>
  <c r="X124" i="9"/>
  <c r="X128" i="9"/>
  <c r="X145" i="9"/>
  <c r="X139" i="9"/>
  <c r="X149" i="9"/>
  <c r="X144" i="9"/>
  <c r="X118" i="9"/>
  <c r="X95" i="9"/>
  <c r="X132" i="9"/>
  <c r="X111" i="9"/>
  <c r="X105" i="9"/>
  <c r="X119" i="9"/>
  <c r="X108" i="9"/>
  <c r="X123" i="9"/>
  <c r="X112" i="9"/>
  <c r="X106" i="9"/>
  <c r="X122" i="9"/>
  <c r="X131" i="9"/>
  <c r="X110" i="9"/>
  <c r="X103" i="9"/>
  <c r="U133" i="9"/>
  <c r="U132" i="9"/>
  <c r="U155" i="9"/>
  <c r="U131" i="9"/>
  <c r="U142" i="9"/>
  <c r="U97" i="9"/>
  <c r="U153" i="9"/>
  <c r="AB116" i="9"/>
  <c r="AB110" i="9"/>
  <c r="AB151" i="9"/>
  <c r="AB156" i="9"/>
  <c r="AB144" i="9"/>
  <c r="AB134" i="9"/>
  <c r="AB139" i="9"/>
  <c r="AB108" i="9"/>
  <c r="AB123" i="9"/>
  <c r="AB114" i="9"/>
  <c r="AB125" i="9"/>
  <c r="AB130" i="9"/>
  <c r="AB152" i="9"/>
  <c r="AB126" i="9"/>
  <c r="AB147" i="9"/>
  <c r="AB101" i="9"/>
  <c r="AB153" i="9"/>
  <c r="AB135" i="9"/>
  <c r="AB124" i="9"/>
  <c r="AB141" i="9"/>
  <c r="AB107" i="9"/>
  <c r="AB100" i="9"/>
  <c r="AB104" i="9"/>
  <c r="AB117" i="9"/>
  <c r="AB112" i="9"/>
  <c r="AB146" i="9"/>
  <c r="AB140" i="9"/>
  <c r="AB111" i="9"/>
  <c r="AB150" i="9"/>
  <c r="AB138" i="9"/>
  <c r="AB137" i="9"/>
  <c r="AB154" i="9"/>
  <c r="AB143" i="9"/>
  <c r="AB136" i="9"/>
  <c r="AB102" i="9"/>
  <c r="AB96" i="9"/>
  <c r="AB131" i="9"/>
  <c r="AB106" i="9"/>
  <c r="AB115" i="9"/>
  <c r="AB145" i="9"/>
  <c r="AB119" i="9"/>
  <c r="AB109" i="9"/>
  <c r="AB105" i="9"/>
  <c r="AB118" i="9"/>
  <c r="AB97" i="9"/>
  <c r="AB158" i="9"/>
  <c r="AB148" i="9"/>
  <c r="AB127" i="9"/>
  <c r="AB157" i="9"/>
  <c r="AB132" i="9"/>
  <c r="AB122" i="9"/>
  <c r="X102" i="9"/>
  <c r="X97" i="9"/>
  <c r="X96" i="9"/>
  <c r="U114" i="9"/>
  <c r="U149" i="9"/>
  <c r="U123" i="9"/>
  <c r="U135" i="9"/>
  <c r="U109" i="9"/>
  <c r="U134" i="9"/>
  <c r="U108" i="9"/>
  <c r="U120" i="9"/>
  <c r="U107" i="9"/>
  <c r="U157" i="9"/>
  <c r="U145" i="9"/>
  <c r="U156" i="9"/>
  <c r="U143" i="9"/>
  <c r="U129" i="9"/>
  <c r="U144" i="9"/>
  <c r="U130" i="9"/>
  <c r="U106" i="9"/>
  <c r="U146" i="9"/>
  <c r="U119" i="9"/>
  <c r="U100" i="9"/>
  <c r="U96" i="9"/>
  <c r="AB159" i="9"/>
  <c r="X61" i="9"/>
  <c r="U95" i="9"/>
  <c r="AB95" i="9"/>
  <c r="X75" i="9"/>
  <c r="X88" i="9"/>
  <c r="X84" i="6"/>
  <c r="X89" i="6"/>
  <c r="X95" i="6"/>
  <c r="X93" i="6"/>
  <c r="X66" i="9"/>
  <c r="X85" i="9"/>
  <c r="X83" i="9"/>
  <c r="X60" i="9"/>
  <c r="X86" i="9"/>
  <c r="X63" i="9"/>
  <c r="X84" i="9"/>
  <c r="X87" i="9"/>
  <c r="X80" i="9"/>
  <c r="X82" i="9"/>
  <c r="X81" i="9"/>
  <c r="X72" i="9"/>
  <c r="X74" i="9"/>
  <c r="X71" i="9"/>
  <c r="X77" i="9"/>
  <c r="X76" i="9"/>
  <c r="X73" i="9"/>
  <c r="X78" i="9"/>
  <c r="X67" i="9"/>
  <c r="X64" i="9"/>
  <c r="X69" i="9"/>
  <c r="X68" i="9"/>
  <c r="X62" i="9"/>
  <c r="X65" i="9"/>
  <c r="X59" i="9"/>
  <c r="X89" i="9"/>
  <c r="U57" i="9"/>
  <c r="V55" i="9"/>
  <c r="U56" i="9"/>
  <c r="U55" i="9"/>
  <c r="U58" i="9"/>
  <c r="X85" i="6"/>
  <c r="U92" i="6"/>
  <c r="U95" i="6"/>
  <c r="AB90" i="6"/>
  <c r="AB95" i="6"/>
  <c r="U90" i="6"/>
  <c r="U89" i="6"/>
  <c r="AB92" i="6"/>
  <c r="AB89" i="6"/>
  <c r="X92" i="6"/>
  <c r="AB91" i="6"/>
  <c r="U88" i="6"/>
  <c r="X88" i="6"/>
  <c r="AB93" i="6"/>
  <c r="AB94" i="6"/>
  <c r="AB88" i="6"/>
  <c r="U91" i="6"/>
  <c r="X91" i="6"/>
  <c r="U94" i="6"/>
  <c r="AB79" i="6"/>
  <c r="X81" i="6"/>
  <c r="X90" i="6"/>
  <c r="X94" i="6"/>
  <c r="U93" i="6"/>
  <c r="U85" i="6"/>
  <c r="X79" i="6"/>
  <c r="U81" i="6"/>
  <c r="AB85" i="6"/>
  <c r="AB81" i="6"/>
  <c r="U75" i="6"/>
  <c r="X86" i="6"/>
  <c r="X80" i="6"/>
  <c r="X82" i="6"/>
  <c r="U80" i="6"/>
  <c r="U82" i="6"/>
  <c r="AB82" i="6"/>
  <c r="AB80" i="6"/>
  <c r="U79" i="6"/>
  <c r="AB86" i="6"/>
  <c r="U86" i="6"/>
  <c r="X75" i="6"/>
  <c r="X73" i="6"/>
  <c r="U72" i="6"/>
  <c r="AB73" i="6"/>
  <c r="AB75" i="6"/>
  <c r="X63" i="6"/>
  <c r="X72" i="6"/>
  <c r="X59" i="6"/>
  <c r="U73" i="6"/>
  <c r="AB72" i="6"/>
  <c r="U63" i="6"/>
  <c r="X47" i="6"/>
  <c r="U152" i="6"/>
  <c r="AB47" i="6"/>
  <c r="U59" i="6"/>
  <c r="AB59" i="6"/>
  <c r="AB63" i="6"/>
  <c r="U105" i="6"/>
  <c r="U55" i="6"/>
  <c r="U46" i="6"/>
  <c r="U39" i="6"/>
  <c r="U47" i="6"/>
  <c r="U49" i="6"/>
  <c r="X49" i="6"/>
  <c r="U158" i="6"/>
  <c r="U60" i="6"/>
  <c r="AB49" i="6"/>
  <c r="U44" i="6"/>
  <c r="U142" i="6"/>
  <c r="U135" i="6"/>
  <c r="U128" i="6"/>
  <c r="U121" i="6"/>
  <c r="U114" i="6"/>
  <c r="U107" i="6"/>
  <c r="U100" i="6"/>
  <c r="U57" i="6"/>
  <c r="U38" i="6"/>
  <c r="U101" i="6"/>
  <c r="U37" i="6"/>
  <c r="U96" i="6"/>
  <c r="U147" i="6"/>
  <c r="U140" i="6"/>
  <c r="U133" i="6"/>
  <c r="U126" i="6"/>
  <c r="U119" i="6"/>
  <c r="U112" i="6"/>
  <c r="U99" i="6"/>
  <c r="U146" i="6"/>
  <c r="U139" i="6"/>
  <c r="U132" i="6"/>
  <c r="U125" i="6"/>
  <c r="U118" i="6"/>
  <c r="U111" i="6"/>
  <c r="U103" i="6"/>
  <c r="U149" i="6"/>
  <c r="U156" i="6"/>
  <c r="U43" i="6"/>
  <c r="U51" i="6"/>
  <c r="U61" i="6"/>
  <c r="U155" i="6"/>
  <c r="U148" i="6"/>
  <c r="U141" i="6"/>
  <c r="U134" i="6"/>
  <c r="U127" i="6"/>
  <c r="U120" i="6"/>
  <c r="U113" i="6"/>
  <c r="U106" i="6"/>
  <c r="U50" i="6"/>
  <c r="U154" i="6"/>
  <c r="U41" i="6"/>
  <c r="U160" i="6"/>
  <c r="U153" i="6"/>
  <c r="U64" i="6"/>
  <c r="U159" i="6"/>
  <c r="U104" i="6"/>
  <c r="U145" i="6"/>
  <c r="U138" i="6"/>
  <c r="U131" i="6"/>
  <c r="U124" i="6"/>
  <c r="U117" i="6"/>
  <c r="U110" i="6"/>
  <c r="U98" i="6"/>
  <c r="U54" i="6"/>
  <c r="U144" i="6"/>
  <c r="U130" i="6"/>
  <c r="U116" i="6"/>
  <c r="U157" i="6"/>
  <c r="U102" i="6"/>
  <c r="AH29" i="6"/>
  <c r="A29" i="6" s="1"/>
  <c r="C29" i="10" s="1"/>
  <c r="U151" i="6"/>
  <c r="U137" i="6"/>
  <c r="U123" i="6"/>
  <c r="U109" i="6"/>
  <c r="U150" i="6"/>
  <c r="U143" i="6"/>
  <c r="U136" i="6"/>
  <c r="U129" i="6"/>
  <c r="U122" i="6"/>
  <c r="U115" i="6"/>
  <c r="U108" i="6"/>
  <c r="U68" i="6"/>
  <c r="U52" i="6"/>
  <c r="AH27" i="6"/>
  <c r="A27" i="6" s="1"/>
  <c r="C27" i="10" s="1"/>
  <c r="AH28" i="6"/>
  <c r="A28" i="6" s="1"/>
  <c r="C28" i="10" s="1"/>
  <c r="U77" i="6"/>
  <c r="U76" i="6"/>
  <c r="U74" i="6"/>
  <c r="U71" i="6"/>
  <c r="U70" i="6"/>
  <c r="U97" i="6"/>
  <c r="U69" i="6"/>
  <c r="U66" i="6"/>
  <c r="U67" i="6"/>
  <c r="U53" i="6"/>
  <c r="U65" i="6"/>
  <c r="U40" i="6"/>
  <c r="U48" i="6"/>
  <c r="U45" i="6"/>
  <c r="U56" i="6"/>
  <c r="U42" i="6"/>
  <c r="U58" i="6"/>
  <c r="U62" i="6"/>
  <c r="X56" i="6"/>
  <c r="AB103" i="6"/>
  <c r="X38" i="6"/>
  <c r="AB96" i="6"/>
  <c r="AH20" i="6"/>
  <c r="A20" i="6" s="1"/>
  <c r="C22" i="10" s="1"/>
  <c r="AB122" i="6"/>
  <c r="AB77" i="6"/>
  <c r="AB110" i="6"/>
  <c r="AH11" i="6"/>
  <c r="A11" i="6" s="1"/>
  <c r="C15" i="10" s="1"/>
  <c r="AH12" i="6"/>
  <c r="A12" i="6" s="1"/>
  <c r="C16" i="10" s="1"/>
  <c r="AH19" i="6"/>
  <c r="A19" i="6" s="1"/>
  <c r="C21" i="10" s="1"/>
  <c r="AH21" i="6"/>
  <c r="A21" i="6" s="1"/>
  <c r="C23" i="10" s="1"/>
  <c r="AH10" i="6"/>
  <c r="A10" i="6" s="1"/>
  <c r="C14" i="10" s="1"/>
  <c r="AH15" i="6"/>
  <c r="A15" i="6" s="1"/>
  <c r="C19" i="10" s="1"/>
  <c r="AH14" i="6"/>
  <c r="A14" i="6" s="1"/>
  <c r="C18" i="10" s="1"/>
  <c r="AB117" i="6"/>
  <c r="AH13" i="6"/>
  <c r="A13" i="6" s="1"/>
  <c r="C17" i="10" s="1"/>
  <c r="AB67" i="6"/>
  <c r="AB66" i="6"/>
  <c r="AB50" i="6"/>
  <c r="AH22" i="6"/>
  <c r="A22" i="6" s="1"/>
  <c r="C24" i="10" s="1"/>
  <c r="AH26" i="6"/>
  <c r="A26" i="6" s="1"/>
  <c r="C26" i="10" s="1"/>
  <c r="AB54" i="6"/>
  <c r="AB45" i="6"/>
  <c r="AB38" i="6"/>
  <c r="X71" i="6"/>
  <c r="AB44" i="6"/>
  <c r="AB37" i="6"/>
  <c r="X74" i="6"/>
  <c r="AB74" i="6"/>
  <c r="AB71" i="6"/>
  <c r="X68" i="6"/>
  <c r="AB139" i="6"/>
  <c r="AB132" i="6"/>
  <c r="AB125" i="6"/>
  <c r="X141" i="6"/>
  <c r="X127" i="6"/>
  <c r="AB68" i="6"/>
  <c r="AB70" i="6"/>
  <c r="X120" i="6"/>
  <c r="X57" i="6"/>
  <c r="X70" i="6"/>
  <c r="X69" i="6"/>
  <c r="AB130" i="6"/>
  <c r="AB69" i="6"/>
  <c r="AB133" i="6"/>
  <c r="AB111" i="6"/>
  <c r="AB98" i="6"/>
  <c r="AB55" i="6"/>
  <c r="AB39" i="6"/>
  <c r="X138" i="6"/>
  <c r="X131" i="6"/>
  <c r="X124" i="6"/>
  <c r="X123" i="6"/>
  <c r="X116" i="6"/>
  <c r="X109" i="6"/>
  <c r="X137" i="6"/>
  <c r="X130" i="6"/>
  <c r="X76" i="6"/>
  <c r="X122" i="6"/>
  <c r="X115" i="6"/>
  <c r="X108" i="6"/>
  <c r="X101" i="6"/>
  <c r="X77" i="6"/>
  <c r="X60" i="6"/>
  <c r="X52" i="6"/>
  <c r="AB114" i="6"/>
  <c r="AB42" i="6"/>
  <c r="X132" i="6"/>
  <c r="X67" i="6"/>
  <c r="X117" i="6"/>
  <c r="X103" i="6"/>
  <c r="X54" i="6"/>
  <c r="X139" i="6"/>
  <c r="X125" i="6"/>
  <c r="X110" i="6"/>
  <c r="X97" i="6"/>
  <c r="X102" i="6"/>
  <c r="X61" i="6"/>
  <c r="X53" i="6"/>
  <c r="AB41" i="6"/>
  <c r="AB97" i="6"/>
  <c r="AB62" i="6"/>
  <c r="AB113" i="6"/>
  <c r="AB138" i="6"/>
  <c r="AB131" i="6"/>
  <c r="AB124" i="6"/>
  <c r="AB123" i="6"/>
  <c r="AB116" i="6"/>
  <c r="AB109" i="6"/>
  <c r="AB102" i="6"/>
  <c r="AB61" i="6"/>
  <c r="AB53" i="6"/>
  <c r="AB136" i="6"/>
  <c r="AB135" i="6"/>
  <c r="AB106" i="6"/>
  <c r="AB57" i="6"/>
  <c r="AB108" i="6"/>
  <c r="AB100" i="6"/>
  <c r="AB52" i="6"/>
  <c r="AB58" i="6"/>
  <c r="AB60" i="6"/>
  <c r="AB137" i="6"/>
  <c r="AB76" i="6"/>
  <c r="AB115" i="6"/>
  <c r="AB101" i="6"/>
  <c r="AB143" i="6"/>
  <c r="AB51" i="6"/>
  <c r="AB141" i="6"/>
  <c r="AB112" i="6"/>
  <c r="AB99" i="6"/>
  <c r="AB56" i="6"/>
  <c r="AB40" i="6"/>
  <c r="AB126" i="6"/>
  <c r="AB43" i="6"/>
  <c r="AB129" i="6"/>
  <c r="AB121" i="6"/>
  <c r="AB107" i="6"/>
  <c r="AB142" i="6"/>
  <c r="AB128" i="6"/>
  <c r="AB120" i="6"/>
  <c r="AB134" i="6"/>
  <c r="AB127" i="6"/>
  <c r="AB119" i="6"/>
  <c r="AB105" i="6"/>
  <c r="AB65" i="6"/>
  <c r="AB48" i="6"/>
  <c r="AB140" i="6"/>
  <c r="AB118" i="6"/>
  <c r="AB104" i="6"/>
  <c r="AB64" i="6"/>
  <c r="AB46" i="6"/>
  <c r="X65" i="6"/>
  <c r="X121" i="6"/>
  <c r="X114" i="6"/>
  <c r="X107" i="6"/>
  <c r="X100" i="6"/>
  <c r="X58" i="6"/>
  <c r="X142" i="6"/>
  <c r="X135" i="6"/>
  <c r="X128" i="6"/>
  <c r="X113" i="6"/>
  <c r="X106" i="6"/>
  <c r="X96" i="6"/>
  <c r="X66" i="6"/>
  <c r="X112" i="6"/>
  <c r="X126" i="6"/>
  <c r="X98" i="6"/>
  <c r="X129" i="6"/>
  <c r="X119" i="6"/>
  <c r="X99" i="6"/>
  <c r="X140" i="6"/>
  <c r="X133" i="6"/>
  <c r="X118" i="6"/>
  <c r="X111" i="6"/>
  <c r="X64" i="6"/>
  <c r="X136" i="6"/>
  <c r="X134" i="6"/>
  <c r="X105" i="6"/>
  <c r="X104" i="6"/>
  <c r="X55" i="6"/>
  <c r="X43" i="6"/>
  <c r="X51" i="6"/>
  <c r="X50" i="6"/>
  <c r="X46" i="6"/>
  <c r="X39" i="6"/>
  <c r="X44" i="6"/>
  <c r="X41" i="6"/>
  <c r="X37" i="6"/>
  <c r="X143" i="6"/>
  <c r="X62" i="6"/>
  <c r="X48" i="6"/>
  <c r="X45" i="6"/>
  <c r="X42" i="6"/>
  <c r="X40" i="6"/>
</calcChain>
</file>

<file path=xl/sharedStrings.xml><?xml version="1.0" encoding="utf-8"?>
<sst xmlns="http://schemas.openxmlformats.org/spreadsheetml/2006/main" count="654" uniqueCount="499">
  <si>
    <t>Opportunités</t>
  </si>
  <si>
    <t>Menaces</t>
  </si>
  <si>
    <t>Quelles sont les principales forces de l'entreprise ?</t>
  </si>
  <si>
    <t>4 QUE VOULONS-NOUS ATTEINDRE ?</t>
  </si>
  <si>
    <t>5 QUEL CHEMIN PRENONS-NOUS ?</t>
  </si>
  <si>
    <t>LES MESURES A REALISER</t>
  </si>
  <si>
    <t>Betteraves sucrières</t>
  </si>
  <si>
    <t>Blé fourrager</t>
  </si>
  <si>
    <t>Epeautre</t>
  </si>
  <si>
    <t>Féverole</t>
  </si>
  <si>
    <t>Maïs grain</t>
  </si>
  <si>
    <t>Orge</t>
  </si>
  <si>
    <t>Pois protéagineux</t>
  </si>
  <si>
    <t>Pomme de terre</t>
  </si>
  <si>
    <t>Seigle</t>
  </si>
  <si>
    <t>Soja fourrager</t>
  </si>
  <si>
    <t>Tabac</t>
  </si>
  <si>
    <t>Triticale</t>
  </si>
  <si>
    <t>Porcs d'engraissement</t>
  </si>
  <si>
    <t>Poules pondeuses</t>
  </si>
  <si>
    <t>Bovins d'engraissement</t>
  </si>
  <si>
    <t>Poulets</t>
  </si>
  <si>
    <t>100 valeurs</t>
  </si>
  <si>
    <t>N°</t>
  </si>
  <si>
    <t>Valeur</t>
  </si>
  <si>
    <t>N° et valeur</t>
  </si>
  <si>
    <t>Attention</t>
  </si>
  <si>
    <t>Respect</t>
  </si>
  <si>
    <t>Reconnaissance</t>
  </si>
  <si>
    <t>Adaptabilité</t>
  </si>
  <si>
    <t>Réputation</t>
  </si>
  <si>
    <t>Persévérance</t>
  </si>
  <si>
    <t>Prudence</t>
  </si>
  <si>
    <t>Enthousiasme</t>
  </si>
  <si>
    <t>Renommée</t>
  </si>
  <si>
    <t>Confort</t>
  </si>
  <si>
    <t>Tranquillité</t>
  </si>
  <si>
    <t>Modestie</t>
  </si>
  <si>
    <t>Mobilité</t>
  </si>
  <si>
    <t>Relation</t>
  </si>
  <si>
    <t>Image</t>
  </si>
  <si>
    <t>Humilité</t>
  </si>
  <si>
    <t>Distance</t>
  </si>
  <si>
    <t>Honneur</t>
  </si>
  <si>
    <t>Déférence</t>
  </si>
  <si>
    <t>Intégrité</t>
  </si>
  <si>
    <t>Influence</t>
  </si>
  <si>
    <t>Unicité</t>
  </si>
  <si>
    <t>Expérience</t>
  </si>
  <si>
    <t>Succès</t>
  </si>
  <si>
    <t>Ethique</t>
  </si>
  <si>
    <t>Flexibilité</t>
  </si>
  <si>
    <t>Liberté</t>
  </si>
  <si>
    <t>Temps libre</t>
  </si>
  <si>
    <t>Joie</t>
  </si>
  <si>
    <t>Amitié</t>
  </si>
  <si>
    <t>Paix</t>
  </si>
  <si>
    <t>Froideur</t>
  </si>
  <si>
    <t>Obéissance</t>
  </si>
  <si>
    <t>Sympathie</t>
  </si>
  <si>
    <t>Exactitude</t>
  </si>
  <si>
    <t>Sobriété</t>
  </si>
  <si>
    <t>Justice</t>
  </si>
  <si>
    <t>Chance</t>
  </si>
  <si>
    <t>Harmonie</t>
  </si>
  <si>
    <t>Dévouement</t>
  </si>
  <si>
    <t>Collégialité</t>
  </si>
  <si>
    <t>Compétence</t>
  </si>
  <si>
    <t>Concurrence</t>
  </si>
  <si>
    <t>Contact</t>
  </si>
  <si>
    <t>Coopération</t>
  </si>
  <si>
    <t>Créativité</t>
  </si>
  <si>
    <t>Lenteur</t>
  </si>
  <si>
    <t>Qualité de vie</t>
  </si>
  <si>
    <t>Légèreté</t>
  </si>
  <si>
    <t>Performance</t>
  </si>
  <si>
    <t>Envie</t>
  </si>
  <si>
    <t>Luxe</t>
  </si>
  <si>
    <t>Puissance</t>
  </si>
  <si>
    <t>Courage</t>
  </si>
  <si>
    <t>Durabilité</t>
  </si>
  <si>
    <t>Proximité</t>
  </si>
  <si>
    <t>Curiosité</t>
  </si>
  <si>
    <t>Ouverture</t>
  </si>
  <si>
    <t>Sens du devoir</t>
  </si>
  <si>
    <t>Ponctualité</t>
  </si>
  <si>
    <t>Qualité</t>
  </si>
  <si>
    <t>Quantité</t>
  </si>
  <si>
    <t>Richesse</t>
  </si>
  <si>
    <t>Fortune</t>
  </si>
  <si>
    <t>Religiosité</t>
  </si>
  <si>
    <t>Egard</t>
  </si>
  <si>
    <t>Silence</t>
  </si>
  <si>
    <t>Beauté</t>
  </si>
  <si>
    <t>Autodétermination</t>
  </si>
  <si>
    <t>Assurance</t>
  </si>
  <si>
    <t>Epanouissement</t>
  </si>
  <si>
    <t>Sédentarité</t>
  </si>
  <si>
    <t>Sécurité</t>
  </si>
  <si>
    <t>Sens</t>
  </si>
  <si>
    <t>Tension</t>
  </si>
  <si>
    <t>Spiritualité</t>
  </si>
  <si>
    <t>Spontanéité</t>
  </si>
  <si>
    <t>Fierté</t>
  </si>
  <si>
    <t>Vaillance</t>
  </si>
  <si>
    <t>Tradition</t>
  </si>
  <si>
    <t>Indépendance</t>
  </si>
  <si>
    <t>Engagement</t>
  </si>
  <si>
    <t>Solidarité</t>
  </si>
  <si>
    <t>Disponibilité</t>
  </si>
  <si>
    <t>Plaisir</t>
  </si>
  <si>
    <t>Compréhension</t>
  </si>
  <si>
    <t>Confiance</t>
  </si>
  <si>
    <t>Sens des valeurs</t>
  </si>
  <si>
    <t>Chercheur</t>
  </si>
  <si>
    <t>Savoir</t>
  </si>
  <si>
    <t>Santé</t>
  </si>
  <si>
    <t>Prospérité</t>
  </si>
  <si>
    <t>Collaboration</t>
  </si>
  <si>
    <t>Fiabilité</t>
  </si>
  <si>
    <t>Affection</t>
  </si>
  <si>
    <t>++</t>
  </si>
  <si>
    <t>+</t>
  </si>
  <si>
    <t>-</t>
  </si>
  <si>
    <t>--</t>
  </si>
  <si>
    <t>6 QUELLES SONT LES ETAPES PREVUES ?</t>
  </si>
  <si>
    <t>ha</t>
  </si>
  <si>
    <t>Estivage</t>
  </si>
  <si>
    <t>Logement(s)</t>
  </si>
  <si>
    <t>ha de SAU</t>
  </si>
  <si>
    <t>ha valorisables uniquement en pâturages</t>
  </si>
  <si>
    <t>de surface labourable</t>
  </si>
  <si>
    <t>de surface en pente de 18 à 35%</t>
  </si>
  <si>
    <t>de surface en pente de &gt; 35%</t>
  </si>
  <si>
    <t>ha affermés avec risque de fin de bail dans les 5 ans</t>
  </si>
  <si>
    <t>ha affermés avec risque de vente dans les 5 ans</t>
  </si>
  <si>
    <t>des surfaces supportant mal les épisodes de sec</t>
  </si>
  <si>
    <t>parcelles exploitées</t>
  </si>
  <si>
    <t>de distance moyenne aux parcelles exploitées</t>
  </si>
  <si>
    <t>PN sur pât. d'estivage en propriété</t>
  </si>
  <si>
    <t>PN sur pât. d'estivage en fermage</t>
  </si>
  <si>
    <t>PN sur pât. d'estivage communautaire (avec droits)</t>
  </si>
  <si>
    <t>PN sur pât. d'estivage auprès d'autres tiers</t>
  </si>
  <si>
    <t>logement(s) sur l'exploitation</t>
  </si>
  <si>
    <t>Bâtiments ruraux</t>
  </si>
  <si>
    <t>à mettre dans les ruraux les 5 prochaines années</t>
  </si>
  <si>
    <t>Branches de production</t>
  </si>
  <si>
    <t>Blé panifiable</t>
  </si>
  <si>
    <t>Colza</t>
  </si>
  <si>
    <t>Tournesol</t>
  </si>
  <si>
    <t>Jachère</t>
  </si>
  <si>
    <t>Bovins allaitants</t>
  </si>
  <si>
    <t>Veaux blancs</t>
  </si>
  <si>
    <t>Chevaux</t>
  </si>
  <si>
    <t>Moutons</t>
  </si>
  <si>
    <t>Chèvre</t>
  </si>
  <si>
    <t>Porcs d'élevage</t>
  </si>
  <si>
    <t>Unité de taille</t>
  </si>
  <si>
    <t>Libellé rendement unitaire</t>
  </si>
  <si>
    <t>vaches</t>
  </si>
  <si>
    <t>UGB</t>
  </si>
  <si>
    <t>Libellé quantité produite</t>
  </si>
  <si>
    <t>kg lait</t>
  </si>
  <si>
    <t>dt</t>
  </si>
  <si>
    <t>Libellé MBC</t>
  </si>
  <si>
    <t>de marge brute comparable/UGB</t>
  </si>
  <si>
    <t>de marge brute comparable/ha</t>
  </si>
  <si>
    <t>Listes déroulantes</t>
  </si>
  <si>
    <t>Travaux pour tiers</t>
  </si>
  <si>
    <t>de chiffre d'affaire</t>
  </si>
  <si>
    <t>Bovins laitiers</t>
  </si>
  <si>
    <t>dt/ha de rendement</t>
  </si>
  <si>
    <t>PLVH :</t>
  </si>
  <si>
    <t>Même priorité saisie en dessus</t>
  </si>
  <si>
    <t>Même priorité saisie en dessous</t>
  </si>
  <si>
    <t>Même priorité déjà saisie en dessus ou en dessous</t>
  </si>
  <si>
    <t>à mettre dans le(s) logement(s) les 5 prochaines années</t>
  </si>
  <si>
    <t>de la SAU en propriété</t>
  </si>
  <si>
    <t>GMQ [g/jour]</t>
  </si>
  <si>
    <t>6 caractéristiques</t>
  </si>
  <si>
    <t>4 forces</t>
  </si>
  <si>
    <t>4 faiblesses</t>
  </si>
  <si>
    <t>N° caractéristique</t>
  </si>
  <si>
    <t>N° force</t>
  </si>
  <si>
    <t>N° faiblesse</t>
  </si>
  <si>
    <t>Quels sont les 6 éléments qui décrivent le mieux l'entreprise ?</t>
  </si>
  <si>
    <t>Travaux mécanisés</t>
  </si>
  <si>
    <t>des travaux mécanisés sont réalisés par des tiers</t>
  </si>
  <si>
    <t>des machines utilisées sont louées à des tiers</t>
  </si>
  <si>
    <t>des machines utilisées sont en copropriété</t>
  </si>
  <si>
    <t>Etat du parc pachines :</t>
  </si>
  <si>
    <t>d'investissement de mécanisation dans les 3 ans</t>
  </si>
  <si>
    <t>Saisissez 6 éléments qui peuvent porter sur les thèmatiques suivantes : surfaces et leur caractéristiques, bâtiments, mode de production, mécanisation, branches de production (taille, rendement, marges brutes) . La main-d'œuvre et les  personnes ne sont pas traitées ici.</t>
  </si>
  <si>
    <t>Saisissez au maximum 4 forces qui peuvent porter sur les thèmatiques suivantes : surfaces et leur caractéristiques, bâtiments, mode de production, mécanisation, branches de production (taille, rendement, marges brutes). La main-d'œuvre et les  personnes ne sont pas traitées ici.</t>
  </si>
  <si>
    <t>Saisissez au maximum 4 faiblesses qui peuvent porter sur les thèmatiques suivantes : surfaces et leur caractéristiques, bâtiments, mode de production, mécanisation, branches de production (taille, rendement, marges brutes). La main-d'œuvre et les  personnes ne sont pas traitées ici.</t>
  </si>
  <si>
    <t>Approfondie</t>
  </si>
  <si>
    <t>Mode de production :</t>
  </si>
  <si>
    <t>Surface d'exploitation</t>
  </si>
  <si>
    <t>à investir dans les terres les 5 prochaines années</t>
  </si>
  <si>
    <t>de taille moyenne des parcelles exploitées</t>
  </si>
  <si>
    <t>Conformité des bâtiments :</t>
  </si>
  <si>
    <t>Practicité des bâtiments :</t>
  </si>
  <si>
    <t xml:space="preserve">Ruraux adaptés au activités : </t>
  </si>
  <si>
    <t>Conditions de logement :</t>
  </si>
  <si>
    <t>tracteurs en propriété et immatriculés</t>
  </si>
  <si>
    <t>Puissance du gros tracteur :</t>
  </si>
  <si>
    <t>de frais annuels d'entretien de la mécanisation</t>
  </si>
  <si>
    <t>Les moyens de production</t>
  </si>
  <si>
    <t>Les principales activités</t>
  </si>
  <si>
    <t>personnes actives sur l'exploitation</t>
  </si>
  <si>
    <t>Les ressources humaines</t>
  </si>
  <si>
    <t>Possibilité d'être remplacé :</t>
  </si>
  <si>
    <t>Organisation du travail :</t>
  </si>
  <si>
    <t>Charge en travail physique :</t>
  </si>
  <si>
    <t>Charge en travail mentale :</t>
  </si>
  <si>
    <t>La situation financière</t>
  </si>
  <si>
    <t>Quelles sont les principales faiblesses de l'entreprise ?</t>
  </si>
  <si>
    <t>Former des apprentis</t>
  </si>
  <si>
    <t>Perpétuer le patrimoine de mes ancêtres</t>
  </si>
  <si>
    <t>Transmettre le patrimoine à mes descendants</t>
  </si>
  <si>
    <t>Nourrir la population</t>
  </si>
  <si>
    <t>Faire grandir l'exploitation</t>
  </si>
  <si>
    <t>Etre reconnu comme un bon agriculteur</t>
  </si>
  <si>
    <t>Travailler en famille sur l'exploitation</t>
  </si>
  <si>
    <t>Diriger du personnel</t>
  </si>
  <si>
    <t>Etre indépendant</t>
  </si>
  <si>
    <t>Travailler en collaboration avec d'autres</t>
  </si>
  <si>
    <t>Etre le moins dépendant possible des autres</t>
  </si>
  <si>
    <t>Etre reconnu comme un agriculteur qui a réussi</t>
  </si>
  <si>
    <t>Produire durablement</t>
  </si>
  <si>
    <t>Travailler avec un parc machines moderne</t>
  </si>
  <si>
    <t xml:space="preserve">Réaliser un revenu confortable </t>
  </si>
  <si>
    <t>Travailler avec des animaux</t>
  </si>
  <si>
    <t>Travailler avec la nature</t>
  </si>
  <si>
    <t>Fournir des produits de haute qualité</t>
  </si>
  <si>
    <t>Maximiser mon revenu par des coûts bas</t>
  </si>
  <si>
    <t>Maximiser mon revenu par des ventes élevées</t>
  </si>
  <si>
    <t>Avoir des congés pour sortir la tête du guidon</t>
  </si>
  <si>
    <t>6 buts professionnels</t>
  </si>
  <si>
    <t>N° de but</t>
  </si>
  <si>
    <t>Buts</t>
  </si>
  <si>
    <t>Quelles sont mes principales valeurs ?</t>
  </si>
  <si>
    <t>Quels sont mes buts professionnels ?</t>
  </si>
  <si>
    <t>Quelles sont mes principales forces ?</t>
  </si>
  <si>
    <t>Quelles sont mes principales faiblesses ?</t>
  </si>
  <si>
    <t>Qualité des relations :</t>
  </si>
  <si>
    <t>Confiance réciproque :</t>
  </si>
  <si>
    <t>Formation agricole :</t>
  </si>
  <si>
    <t>Autre formation 2 :</t>
  </si>
  <si>
    <t>Autre formation 3 :</t>
  </si>
  <si>
    <t>Vaches laitières :</t>
  </si>
  <si>
    <t>Vaches allaitantes :</t>
  </si>
  <si>
    <t>Chevaux :</t>
  </si>
  <si>
    <t>Bovins d'élevage :</t>
  </si>
  <si>
    <t>Porcs :</t>
  </si>
  <si>
    <t>Volaille :</t>
  </si>
  <si>
    <t>Herbages :</t>
  </si>
  <si>
    <t>Céréales :</t>
  </si>
  <si>
    <t>Betteraves :</t>
  </si>
  <si>
    <t>Maïs :</t>
  </si>
  <si>
    <t>Activités &amp; tâches</t>
  </si>
  <si>
    <t>Tenue des comptes :</t>
  </si>
  <si>
    <t>Analyse de la comptabilité :</t>
  </si>
  <si>
    <t>Entretien du parc machines :</t>
  </si>
  <si>
    <t>Entretien des bâtiments :</t>
  </si>
  <si>
    <t>Les 6 éléments qui vous décrivent le mieux comme professionnel</t>
  </si>
  <si>
    <t>N° qui me décrit le mieux</t>
  </si>
  <si>
    <t>N° principales faiblesses</t>
  </si>
  <si>
    <t>N° principales forces</t>
  </si>
  <si>
    <t>Conduite de personnel :</t>
  </si>
  <si>
    <t>Conduite de négociations :</t>
  </si>
  <si>
    <t>Acquisition de nouv. clients :</t>
  </si>
  <si>
    <t>L'ENTREPRISE - ANALYSE APPROFONDIE</t>
  </si>
  <si>
    <t>L'ENTREPRISE - LES POINTS LES PLUS MARQUANTS</t>
  </si>
  <si>
    <t>Nom de l'exploitant &gt;&gt;</t>
  </si>
  <si>
    <t>Niveau de détail de l'analyse &gt;&gt;</t>
  </si>
  <si>
    <r>
      <rPr>
        <u/>
        <sz val="9"/>
        <color rgb="FF375623"/>
        <rFont val="Calibri"/>
        <family val="2"/>
        <scheme val="minor"/>
      </rPr>
      <t>Etape 1</t>
    </r>
    <r>
      <rPr>
        <sz val="9"/>
        <color rgb="FF375623"/>
        <rFont val="Calibri"/>
        <family val="2"/>
        <scheme val="minor"/>
      </rPr>
      <t xml:space="preserve"> : Compléter en priorité les 2 colonnes ci-dessous afin de décrire les caractéristiques de votre entreprise. Compléter uniquement les lignes vous concernant et pour lesquelles vous avez des informations.</t>
    </r>
  </si>
  <si>
    <r>
      <rPr>
        <u/>
        <sz val="9"/>
        <color rgb="FF375623"/>
        <rFont val="Calibri"/>
        <family val="2"/>
        <scheme val="minor"/>
      </rPr>
      <t>Etape 2</t>
    </r>
    <r>
      <rPr>
        <sz val="9"/>
        <color rgb="FF375623"/>
        <rFont val="Calibri"/>
        <family val="2"/>
        <scheme val="minor"/>
      </rPr>
      <t xml:space="preserve"> : Identifier les 6 éléments de l'étape 1 qui décrivent le mieux votre entreprise. </t>
    </r>
    <r>
      <rPr>
        <i/>
        <sz val="8"/>
        <color rgb="FF375623"/>
        <rFont val="Calibri"/>
        <family val="2"/>
        <scheme val="minor"/>
      </rPr>
      <t>Numérotez les de 1 à 6 par odre d'importance</t>
    </r>
  </si>
  <si>
    <r>
      <rPr>
        <u/>
        <sz val="9"/>
        <color rgb="FF375623"/>
        <rFont val="Calibri"/>
        <family val="2"/>
        <scheme val="minor"/>
      </rPr>
      <t>Etape 3</t>
    </r>
    <r>
      <rPr>
        <sz val="9"/>
        <color rgb="FF375623"/>
        <rFont val="Calibri"/>
        <family val="2"/>
        <scheme val="minor"/>
      </rPr>
      <t xml:space="preserve"> : Pami les différentes caractéristiques décrites à l'étape 1, lesquelles sont des forces, lequelles sont des faiblesses ?</t>
    </r>
  </si>
  <si>
    <r>
      <rPr>
        <u/>
        <sz val="9"/>
        <color rgb="FF375623"/>
        <rFont val="Calibri"/>
        <family val="2"/>
        <scheme val="minor"/>
      </rPr>
      <t>Etape 4</t>
    </r>
    <r>
      <rPr>
        <sz val="9"/>
        <color rgb="FF375623"/>
        <rFont val="Calibri"/>
        <family val="2"/>
        <scheme val="minor"/>
      </rPr>
      <t xml:space="preserve"> : Identifier les 4 principales force de l'étape 3. </t>
    </r>
    <r>
      <rPr>
        <i/>
        <sz val="8"/>
        <color rgb="FF375623"/>
        <rFont val="Calibri"/>
        <family val="2"/>
        <scheme val="minor"/>
      </rPr>
      <t>Numérotez les de 1 à 4 par odre d'importance</t>
    </r>
  </si>
  <si>
    <r>
      <rPr>
        <u/>
        <sz val="9"/>
        <color rgb="FF375623"/>
        <rFont val="Calibri"/>
        <family val="2"/>
        <scheme val="minor"/>
      </rPr>
      <t>Etape 5</t>
    </r>
    <r>
      <rPr>
        <sz val="9"/>
        <color rgb="FF375623"/>
        <rFont val="Calibri"/>
        <family val="2"/>
        <scheme val="minor"/>
      </rPr>
      <t xml:space="preserve"> : Identifier les 4 principales faiblesses de l'étape 3. </t>
    </r>
    <r>
      <rPr>
        <i/>
        <sz val="8"/>
        <color rgb="FF375623"/>
        <rFont val="Calibri"/>
        <family val="2"/>
        <scheme val="minor"/>
      </rPr>
      <t>Numérotez les de 1 à 4 par odre d'importance</t>
    </r>
  </si>
  <si>
    <r>
      <rPr>
        <b/>
        <sz val="22"/>
        <color rgb="FF00FF00"/>
        <rFont val="Calibri"/>
        <family val="2"/>
        <scheme val="minor"/>
      </rPr>
      <t xml:space="preserve">1a D'OÙ PARTONS-NOUS ? </t>
    </r>
    <r>
      <rPr>
        <b/>
        <sz val="22"/>
        <color theme="9" tint="-0.499984740745262"/>
        <rFont val="Calibri"/>
        <family val="2"/>
        <scheme val="minor"/>
      </rPr>
      <t xml:space="preserve"> </t>
    </r>
    <r>
      <rPr>
        <b/>
        <sz val="22"/>
        <color theme="0"/>
        <rFont val="Calibri"/>
        <family val="2"/>
        <scheme val="minor"/>
      </rPr>
      <t>L'ANALYSE DE LA SITUATION INITIALE</t>
    </r>
  </si>
  <si>
    <r>
      <rPr>
        <b/>
        <sz val="22"/>
        <color rgb="FF00FF00"/>
        <rFont val="Calibri"/>
        <family val="2"/>
        <scheme val="minor"/>
      </rPr>
      <t xml:space="preserve">1b D'OÙ PARTONS-NOUS ? </t>
    </r>
    <r>
      <rPr>
        <b/>
        <sz val="22"/>
        <color theme="9" tint="-0.499984740745262"/>
        <rFont val="Calibri"/>
        <family val="2"/>
        <scheme val="minor"/>
      </rPr>
      <t xml:space="preserve"> </t>
    </r>
    <r>
      <rPr>
        <b/>
        <sz val="22"/>
        <color theme="0"/>
        <rFont val="Calibri"/>
        <family val="2"/>
        <scheme val="minor"/>
      </rPr>
      <t>L'ANALYSE DE LA SITUATION INITIALE</t>
    </r>
  </si>
  <si>
    <t>L'EXPLOITANT·E - LES POINTS LES PLUS MARQUANTS</t>
  </si>
  <si>
    <t>L'EXPLOITANT·E - ANALYSE APPROFONDIE</t>
  </si>
  <si>
    <r>
      <rPr>
        <u/>
        <sz val="10"/>
        <color rgb="FF375623"/>
        <rFont val="Calibri"/>
        <family val="2"/>
        <scheme val="minor"/>
      </rPr>
      <t>Etape 1</t>
    </r>
    <r>
      <rPr>
        <sz val="10"/>
        <color rgb="FF375623"/>
        <rFont val="Calibri"/>
        <family val="2"/>
        <scheme val="minor"/>
      </rPr>
      <t xml:space="preserve"> : Dans la liste des mots a gauche, choisissez les 8 valeurs auxquelles vous vous identifiez le mieux et saisissez leurs n° dans les cases jaunes ci-dessous</t>
    </r>
  </si>
  <si>
    <r>
      <rPr>
        <u/>
        <sz val="10"/>
        <color rgb="FF375623"/>
        <rFont val="Calibri"/>
        <family val="2"/>
        <scheme val="minor"/>
      </rPr>
      <t xml:space="preserve">Etape 2 </t>
    </r>
    <r>
      <rPr>
        <sz val="10"/>
        <color rgb="FF375623"/>
        <rFont val="Calibri"/>
        <family val="2"/>
        <scheme val="minor"/>
      </rPr>
      <t>: Dans la liste des 8 mots ci-dessus, choisissez les 3 valeurs qui vous caractérisent le mieux et saisissez leurs n° dans les cases jaunes ci-dessous dans l'ordre d'importance</t>
    </r>
  </si>
  <si>
    <r>
      <rPr>
        <u/>
        <sz val="9"/>
        <color rgb="FF375623"/>
        <rFont val="Calibri"/>
        <family val="2"/>
        <scheme val="minor"/>
      </rPr>
      <t>Etape 1</t>
    </r>
    <r>
      <rPr>
        <sz val="9"/>
        <color rgb="FF375623"/>
        <rFont val="Calibri"/>
        <family val="2"/>
        <scheme val="minor"/>
      </rPr>
      <t xml:space="preserve"> : Modifier éventuellement les propositions de but ci-dessous. Compléter ensuite la liste avec d'autres éléments</t>
    </r>
    <r>
      <rPr>
        <i/>
        <sz val="8"/>
        <color rgb="FF375623"/>
        <rFont val="Calibri"/>
        <family val="2"/>
        <scheme val="minor"/>
      </rPr>
      <t xml:space="preserve"> (max. 50 caractères par proposition)</t>
    </r>
  </si>
  <si>
    <r>
      <rPr>
        <u/>
        <sz val="9"/>
        <color rgb="FF375623"/>
        <rFont val="Calibri"/>
        <family val="2"/>
        <scheme val="minor"/>
      </rPr>
      <t>Etape 3</t>
    </r>
    <r>
      <rPr>
        <sz val="9"/>
        <color rgb="FF375623"/>
        <rFont val="Calibri"/>
        <family val="2"/>
        <scheme val="minor"/>
      </rPr>
      <t xml:space="preserve"> : Identifier les 6 éléments qui décrivent le mieux vos buts professionnels principaux. </t>
    </r>
    <r>
      <rPr>
        <i/>
        <sz val="8"/>
        <color rgb="FF375623"/>
        <rFont val="Calibri"/>
        <family val="2"/>
        <scheme val="minor"/>
      </rPr>
      <t>Numérotez les de 1 à 6 par odre d'importance</t>
    </r>
  </si>
  <si>
    <r>
      <rPr>
        <u/>
        <sz val="9"/>
        <color rgb="FF375623"/>
        <rFont val="Calibri"/>
        <family val="2"/>
        <scheme val="minor"/>
      </rPr>
      <t>Etape 2</t>
    </r>
    <r>
      <rPr>
        <sz val="9"/>
        <color rgb="FF375623"/>
        <rFont val="Calibri"/>
        <family val="2"/>
        <scheme val="minor"/>
      </rPr>
      <t xml:space="preserve"> : Identifier les 6 éléments de l'étape 1 qui vous décrivent le mieux comme professionnel. </t>
    </r>
    <r>
      <rPr>
        <i/>
        <sz val="8"/>
        <color rgb="FF375623"/>
        <rFont val="Calibri"/>
        <family val="2"/>
        <scheme val="minor"/>
      </rPr>
      <t>Numérotez les de 1 à 6 par odre d'importance</t>
    </r>
  </si>
  <si>
    <r>
      <rPr>
        <u/>
        <sz val="9"/>
        <color rgb="FF375623"/>
        <rFont val="Calibri"/>
        <family val="2"/>
        <scheme val="minor"/>
      </rPr>
      <t>Etape 3</t>
    </r>
    <r>
      <rPr>
        <sz val="9"/>
        <color rgb="FF375623"/>
        <rFont val="Calibri"/>
        <family val="2"/>
        <scheme val="minor"/>
      </rPr>
      <t xml:space="preserve"> : Pami les différentes caractéristiques décrites à l'étape 1, lesquelles sont des forces, lequelles sont les faiblesses ?</t>
    </r>
  </si>
  <si>
    <t>QUELLES SONT MES PRINCIPALES VALEURS ?</t>
  </si>
  <si>
    <t>QUELS SONT MES BUTS PROFESSIONNELS ?</t>
  </si>
  <si>
    <t>QUELLES SONT MES PRINCIPALES FORCES ET FAIBLESSES ?</t>
  </si>
  <si>
    <t>FORMATIONS</t>
  </si>
  <si>
    <t>COMPETENCES &amp; SAVOIR-FAIRE</t>
  </si>
  <si>
    <t>CENTRE D'INTERET ET MOTIVATIONS</t>
  </si>
  <si>
    <t>Avoir des congés pour passer du temps en famille</t>
  </si>
  <si>
    <t>Décrivez ici vos buts professionnels. Attention, il ne s'agit pas ici de décrire les buts de l'entreprise, mais bien de vos buts professionnels personnels. Ils ne doivent pas forcément être spécifiques à l'exploitation d'un domaine agricole.</t>
  </si>
  <si>
    <t>Saisissez vos 3 forces personnelles les plus importantes</t>
  </si>
  <si>
    <t xml:space="preserve">Saisissez vos 3 valeurs personnelles les plus importantes . </t>
  </si>
  <si>
    <t>Saississez vos 3 faiblesses personnelles les plus importantes</t>
  </si>
  <si>
    <t>Travailler dans un secteur qui a du sens</t>
  </si>
  <si>
    <t>Année dernier bouclement &gt;&gt;</t>
  </si>
  <si>
    <t>Quelle est l'adéquation entre …</t>
  </si>
  <si>
    <t>AUTO-EVALUATION DE L'ADEQUATION ENTRE LES DIFFERENTS ASPECTS DE LA REFLEXION STRATEGIQUE</t>
  </si>
  <si>
    <t>Le chemin de mise en œuvre</t>
  </si>
  <si>
    <t>1a - L'entreprise</t>
  </si>
  <si>
    <t>1b - l'exploitant-e</t>
  </si>
  <si>
    <t>LES POINTS LES PLUS MARQUANTS</t>
  </si>
  <si>
    <t>ANALYSE APPROFONDIE</t>
  </si>
  <si>
    <t>Quelles sont les principales menaces du contexte pour l'exploitation ?</t>
  </si>
  <si>
    <t>Saisissez les 3 opportunités du contexte les plus importantes pour votre exploitation</t>
  </si>
  <si>
    <t>Saisissez les 3 menaces du contexte les plus importantes pour votre exploitation</t>
  </si>
  <si>
    <r>
      <rPr>
        <b/>
        <sz val="22"/>
        <color rgb="FF00FF00"/>
        <rFont val="Calibri"/>
        <family val="2"/>
        <scheme val="minor"/>
      </rPr>
      <t xml:space="preserve">2 COMMENT EST L'ENVIRONNEMENT ? </t>
    </r>
    <r>
      <rPr>
        <b/>
        <sz val="22"/>
        <color theme="9" tint="-0.499984740745262"/>
        <rFont val="Calibri"/>
        <family val="2"/>
        <scheme val="minor"/>
      </rPr>
      <t xml:space="preserve"> </t>
    </r>
    <r>
      <rPr>
        <b/>
        <sz val="22"/>
        <color theme="0"/>
        <rFont val="Calibri"/>
        <family val="2"/>
        <scheme val="minor"/>
      </rPr>
      <t>L'ANALYSE DU CONTEXTE</t>
    </r>
  </si>
  <si>
    <t>QUELLES SONT LES PRINCIPALES OPPORTUNITES ET MENACES DU CONTEXTE ?</t>
  </si>
  <si>
    <t>ENVIRONNEMENT LOCAL ET REGIONAL</t>
  </si>
  <si>
    <t>Fournisseurs d'intrants</t>
  </si>
  <si>
    <t>Facilité d'accès aux intrants nécessaires :</t>
  </si>
  <si>
    <t>Mécanique agricole</t>
  </si>
  <si>
    <t>Disponibilité des mécaniciens agricoles :</t>
  </si>
  <si>
    <t>Concurrence entre les mécaniciens agricoles :</t>
  </si>
  <si>
    <t>Acheteurs / clients</t>
  </si>
  <si>
    <t>Concurrence entre les acheteurs :</t>
  </si>
  <si>
    <t>Concurrence entre les fournisseurs d'intrants :</t>
  </si>
  <si>
    <t>Potentiel d'écoulement de quantités supplémentaires :</t>
  </si>
  <si>
    <t>Lobbys</t>
  </si>
  <si>
    <t>Pressions des milieux de la protection de l'environnement :</t>
  </si>
  <si>
    <t>Pressions des milieux de la protection des animaux :</t>
  </si>
  <si>
    <t>Pressions des milieux des consommateurs :</t>
  </si>
  <si>
    <t>Concurrence entre exploitations</t>
  </si>
  <si>
    <t>Concurrence pour accéder à des terres supplémentaires :</t>
  </si>
  <si>
    <t>Concurrence entre exploitants pour accéder à des marchés :</t>
  </si>
  <si>
    <t>Potentiel de collaboration</t>
  </si>
  <si>
    <t>Possibilités de collaborer en lien avec la mécanisation :</t>
  </si>
  <si>
    <t>Possibilités de collaborer en lien avec les bâtiments :</t>
  </si>
  <si>
    <t>Possibilités d'être remplacé sur la ferme :</t>
  </si>
  <si>
    <t>Activités extra-agricoles</t>
  </si>
  <si>
    <t>Potentiel de dévelop. de prestations pour l'agriculture :</t>
  </si>
  <si>
    <t>Potentiel de dévelop. de prestations pour les collectivités :</t>
  </si>
  <si>
    <t>Potentiel de dévelop. de prestations agritouristiques :</t>
  </si>
  <si>
    <t>ENVIRONNEMENT NATIONAL ET INTERNATIONAL</t>
  </si>
  <si>
    <t>Progrès technique</t>
  </si>
  <si>
    <t>Progrès technique en production animale</t>
  </si>
  <si>
    <t>Progrès technique en production végétale</t>
  </si>
  <si>
    <t>Progrès technique en mécanisation</t>
  </si>
  <si>
    <t>Développement de la robotisation</t>
  </si>
  <si>
    <t>Attentes sociétales</t>
  </si>
  <si>
    <t>Attentes des consommateurs sur les denrées alimentaires produites</t>
  </si>
  <si>
    <t>Attentes citoyennes concernant la protection de l'environnement</t>
  </si>
  <si>
    <t>Attentes citoyennes concernant la protection du climat</t>
  </si>
  <si>
    <t>Attentes citoyennes concernant la protection des animaux</t>
  </si>
  <si>
    <t>Politique agricole</t>
  </si>
  <si>
    <t>Complexité de la réglementation agricole actuelle :</t>
  </si>
  <si>
    <t>Probabilité d'importantes adaptations du systèmes des PD :</t>
  </si>
  <si>
    <r>
      <rPr>
        <u/>
        <sz val="9"/>
        <color rgb="FF375623"/>
        <rFont val="Calibri"/>
        <family val="2"/>
        <scheme val="minor"/>
      </rPr>
      <t>Etape 1</t>
    </r>
    <r>
      <rPr>
        <sz val="9"/>
        <color rgb="FF375623"/>
        <rFont val="Calibri"/>
        <family val="2"/>
        <scheme val="minor"/>
      </rPr>
      <t xml:space="preserve"> : Compléter en priorité les 2 colonnes ci-dessous afin de cerner le contexte. Compléter uniquement les cellules jaunes des lignes pertinentes dans votre situation.</t>
    </r>
  </si>
  <si>
    <r>
      <rPr>
        <u/>
        <sz val="9"/>
        <color rgb="FF375623"/>
        <rFont val="Calibri"/>
        <family val="2"/>
        <scheme val="minor"/>
      </rPr>
      <t>Etape 2</t>
    </r>
    <r>
      <rPr>
        <sz val="9"/>
        <color rgb="FF375623"/>
        <rFont val="Calibri"/>
        <family val="2"/>
        <scheme val="minor"/>
      </rPr>
      <t xml:space="preserve"> : Pami les différentes caractéristiques décrites à l'étape 1, lesquelles sont des opportunités, lequelles sont des menaces ?</t>
    </r>
  </si>
  <si>
    <r>
      <rPr>
        <u/>
        <sz val="9"/>
        <color rgb="FF375623"/>
        <rFont val="Calibri"/>
        <family val="2"/>
        <scheme val="minor"/>
      </rPr>
      <t>Etape 4</t>
    </r>
    <r>
      <rPr>
        <sz val="9"/>
        <color rgb="FF375623"/>
        <rFont val="Calibri"/>
        <family val="2"/>
        <scheme val="minor"/>
      </rPr>
      <t xml:space="preserve"> : Identifier les 3 principales opportunités de l'étape 2. </t>
    </r>
    <r>
      <rPr>
        <i/>
        <sz val="8"/>
        <color rgb="FF375623"/>
        <rFont val="Calibri"/>
        <family val="2"/>
        <scheme val="minor"/>
      </rPr>
      <t>Numérotez les de 1 à 3 par odre d'importance</t>
    </r>
  </si>
  <si>
    <r>
      <rPr>
        <u/>
        <sz val="9"/>
        <color rgb="FF375623"/>
        <rFont val="Calibri"/>
        <family val="2"/>
        <scheme val="minor"/>
      </rPr>
      <t>Etape 4</t>
    </r>
    <r>
      <rPr>
        <sz val="9"/>
        <color rgb="FF375623"/>
        <rFont val="Calibri"/>
        <family val="2"/>
        <scheme val="minor"/>
      </rPr>
      <t xml:space="preserve"> : Identifier les 3 principales menaces de l'étape 2. </t>
    </r>
    <r>
      <rPr>
        <i/>
        <sz val="8"/>
        <color rgb="FF375623"/>
        <rFont val="Calibri"/>
        <family val="2"/>
        <scheme val="minor"/>
      </rPr>
      <t>Numérotez les de 1 à 3 par odre d'importance</t>
    </r>
  </si>
  <si>
    <t>3 opportunités</t>
  </si>
  <si>
    <t>3 faiblesses</t>
  </si>
  <si>
    <t>N° principales opportunités</t>
  </si>
  <si>
    <t>N° principales menaces</t>
  </si>
  <si>
    <t>Quelles sont les principales opportunités du contexte pour l'exploitation ?</t>
  </si>
  <si>
    <r>
      <rPr>
        <i/>
        <u/>
        <sz val="9"/>
        <color rgb="FF375623"/>
        <rFont val="Calibri"/>
        <family val="2"/>
        <scheme val="minor"/>
      </rPr>
      <t>Les opportunités du contexte sont des éléments de l'environnement de l'exploitation qui génèrent ou pourraient générer des perspectives favorables à l'exploitation</t>
    </r>
    <r>
      <rPr>
        <i/>
        <sz val="9"/>
        <color rgb="FF375623"/>
        <rFont val="Calibri"/>
        <family val="2"/>
        <scheme val="minor"/>
      </rPr>
      <t>. A la différence des forces de l'exploitation qui, elles dépendent presque exclusivement des seules compétences et/ou décisions de la main-d'oeuvre de l'exploitation, les opportunités sont des éléments sur lesquels l'exploitant n'a pas d'influence directe.</t>
    </r>
  </si>
  <si>
    <r>
      <rPr>
        <i/>
        <u/>
        <sz val="9"/>
        <color rgb="FF375623"/>
        <rFont val="Calibri"/>
        <family val="2"/>
        <scheme val="minor"/>
      </rPr>
      <t>Les menaces du contexte sont des éléments de l'environnement de l'exploitation qui engendre ou pourraient engendrer des perspectives défavorables à l'exploitation</t>
    </r>
    <r>
      <rPr>
        <i/>
        <sz val="9"/>
        <color rgb="FF375623"/>
        <rFont val="Calibri"/>
        <family val="2"/>
        <scheme val="minor"/>
      </rPr>
      <t>. A la différence des faiblesses de l'exploitation qui, elles dépendent presque exclusivement des seules compétences et/ou décisions de la main-d'oeuvre de l'exploitation, les menaces sont des éléments sur lesquels l'exploitant n'a pas d'influence directe.</t>
    </r>
  </si>
  <si>
    <t>La mission</t>
  </si>
  <si>
    <t>… la situation initiale de l'entreprise (1a) et la vision/mission (3) ?</t>
  </si>
  <si>
    <t>… la situation initiale de l'exploitant-e (1b) et la vision/mission (3) ?</t>
  </si>
  <si>
    <t>… le contexte (2) et la vision/mission (3) ?</t>
  </si>
  <si>
    <t>… les mesures (6) et la vision/mission (3) ?</t>
  </si>
  <si>
    <r>
      <rPr>
        <b/>
        <sz val="22"/>
        <color rgb="FF00FF00"/>
        <rFont val="Calibri"/>
        <family val="2"/>
        <scheme val="minor"/>
      </rPr>
      <t xml:space="preserve">3 QUEL CAP SUIVONS-NOUS ET POURQUOI ? </t>
    </r>
    <r>
      <rPr>
        <b/>
        <sz val="22"/>
        <color theme="9" tint="-0.499984740745262"/>
        <rFont val="Calibri"/>
        <family val="2"/>
        <scheme val="minor"/>
      </rPr>
      <t xml:space="preserve"> </t>
    </r>
    <r>
      <rPr>
        <b/>
        <sz val="22"/>
        <color theme="0"/>
        <rFont val="Calibri"/>
        <family val="2"/>
        <scheme val="minor"/>
      </rPr>
      <t>LA VISION &amp; LA MISSION</t>
    </r>
  </si>
  <si>
    <t>La mission de l'entreprise</t>
  </si>
  <si>
    <t>La mission est l’expression de la raison d’être de l’entreprise agricole. 
La mission est rédigée en 1 à 3 phrases. 
La mission répond aux questions : A quoi sert l'entreprise ? Quel est sa finalité ? Qu'apporte-t-elle à la société ?</t>
  </si>
  <si>
    <t>REDIGER LA VISION ET LA MISSION</t>
  </si>
  <si>
    <t>LA VISION</t>
  </si>
  <si>
    <t>Une exploitation efficiente au service de la famille, des études des enfants, où nous partons en vacances</t>
  </si>
  <si>
    <t>Une entreprise peu endettée avec un troupeau pur-sang reconnu dans le milieu</t>
  </si>
  <si>
    <t>Une exploitation agricole valorisant les collaborations pour être à la pointe de l’agriculture de précision</t>
  </si>
  <si>
    <t>Une ferme ouverte aux citadins, accueillant des enfants qui viennent à la rencontre de la réalité de notre métier</t>
  </si>
  <si>
    <t>La plus grande et plus efficiente exploitation d’engraissement bovin de la région</t>
  </si>
  <si>
    <t>Une micro-ferme, où nous travaillons en couple, et qui vend ses produits sur internet</t>
  </si>
  <si>
    <t>Une ferme propre et fleurie, où il fait bon vivre et où le patrimoine historique est valorisé</t>
  </si>
  <si>
    <t>Une ferme autonome qui valorise et protège les ressources naturelles</t>
  </si>
  <si>
    <t>Une exploitation qui minimise le travail par une utilisation accrue de la mécanisation, de la digitalisation et de la robotique</t>
  </si>
  <si>
    <t>Une exploitation maximisant la valorisation des herbages par une production laitière efficiente</t>
  </si>
  <si>
    <t>QUELQUES EXEMPLES DE VISION</t>
  </si>
  <si>
    <t>QU'EST-CE QU'UNE VISION ET COMMENT LA FORMULER ?</t>
  </si>
  <si>
    <t>HORIZON TEMPOREL</t>
  </si>
  <si>
    <t>La vision de l'entreprise décrit la direction générale vers laquelle elle va évoluer. 
La vision est une projection dans l’avenir faite par l’exploitant. 
La vision doit donner envie, peut-être faire rêver, mais elle doit être réaliste.
La vision est rédigée en 1 à 2 phrases. 
La vision apporte une réponse à la question : "Où va l'entreprise ?"
La vision doit être formulée en cohérence avec les analyses de l'exploitation (1a), de l'eploitant (1b) et du contexte (2)</t>
  </si>
  <si>
    <t>Pour quelle année souhaitez-vous rédiger la vision ? En agriculture, on formule souvent une vision à 10 ans. 5 ans ou 15 ans sont toutefois aussi possible.</t>
  </si>
  <si>
    <t>Années</t>
  </si>
  <si>
    <t>IDEES DE VISION</t>
  </si>
  <si>
    <t>Au besoin, vous pouvez formuler plusieurs idées de vision et retenir au final celle qui vous convient le mieux. Il est toutefois possible de n'en rédiger qu'une seule. Chaque idée ne doit pas dépasser 170 caractères</t>
  </si>
  <si>
    <t>Idée de vision 
n° 1</t>
  </si>
  <si>
    <t>Idée de vision 
n° 3</t>
  </si>
  <si>
    <t>Idée de vision 
n° 2</t>
  </si>
  <si>
    <t>Quel est le n° de la vision retenue ?</t>
  </si>
  <si>
    <t>LA VISION RETENUE</t>
  </si>
  <si>
    <t>LA MISSION</t>
  </si>
  <si>
    <t>QU'EST-CE QU'UNE MISSION ET COMMENT LA FORMULER ?</t>
  </si>
  <si>
    <t>QUELQUES EXEMPLES DE MISSION</t>
  </si>
  <si>
    <t>Sécuriser l’alimentation du pays conformément aux bonnes pratiques agricoles</t>
  </si>
  <si>
    <t>Approvisionner en aliments frais de qualité la population à proximité de la ferme</t>
  </si>
  <si>
    <t>Contribuer à la renommée d’un produit régional, d’un label, etc</t>
  </si>
  <si>
    <t>Faire fructifier une terre, un terroir</t>
  </si>
  <si>
    <t>Transmettre un savoir-faire</t>
  </si>
  <si>
    <t>Offrir un cadre de travail motivant aux personnes actives sur l’exploitation</t>
  </si>
  <si>
    <t>Contribuer au maintien de la biodiversité des sols, des insectes pollinisateurs et des plantes</t>
  </si>
  <si>
    <t>Contribuer aux économies d’énergie</t>
  </si>
  <si>
    <t>Générer une bonne rémunération et offrir une bonne qualité de vie pour les personnes qui travaillent sur l’exploitation</t>
  </si>
  <si>
    <t>Perpétuer la tradition familiale</t>
  </si>
  <si>
    <t>IDEES DE MISSION</t>
  </si>
  <si>
    <t>Au besoin, vous pouvez formuler plusieurs idées de mission et retenir au final celle qui vous convient le mieux. Il est toutefois possible de n'en rédiger qu'une seule. Chaque idée ne doit pas dépasser 170 caractères</t>
  </si>
  <si>
    <t>Idée de mission 
n° 1</t>
  </si>
  <si>
    <t>Idée de mission 
n° 2</t>
  </si>
  <si>
    <t>Idée de mission
n° 3</t>
  </si>
  <si>
    <t>LA MISSION RETENUE</t>
  </si>
  <si>
    <t>Quel est le n° de la mission retenue ?</t>
  </si>
  <si>
    <t>Le processus de la réflexion stratégique</t>
  </si>
  <si>
    <t>Année associée à la vision :</t>
  </si>
  <si>
    <t>Année où les objectifs devront être atteints :</t>
  </si>
  <si>
    <t>La valeur de la production agricole a augmenté de 20%</t>
  </si>
  <si>
    <t>La surface d'exploitation atteint désormais XX ha</t>
  </si>
  <si>
    <t>Le revenu de l'exploitant dépasse Fr. XX'XXX.-</t>
  </si>
  <si>
    <t>L'exploitant prend X jours de congés par mois</t>
  </si>
  <si>
    <t>L'exploitant prend XX jours de vacances par année</t>
  </si>
  <si>
    <t xml:space="preserve">La production laitière de l'exploitation dépasse les XXX'XXX kg </t>
  </si>
  <si>
    <t>La fille de l'exploitant a été intégrée comme associés sur la ferme</t>
  </si>
  <si>
    <t>L'exploitation dispose de deux nouveaux tracteurs de 200 et 150 CV</t>
  </si>
  <si>
    <t>La traite des vaches se fait de manière robotisée</t>
  </si>
  <si>
    <t>En fin d'année, les dettes à court terme ne dépassent pas XX'XXX.-</t>
  </si>
  <si>
    <t>Ordre d'affichage de l'objectif dans la synthèse</t>
  </si>
  <si>
    <t>Ordre</t>
  </si>
  <si>
    <t>Objectif</t>
  </si>
  <si>
    <t>LES AXES STRATEGIQUES</t>
  </si>
  <si>
    <r>
      <rPr>
        <b/>
        <sz val="22"/>
        <color rgb="FF00FF00"/>
        <rFont val="Calibri"/>
        <family val="2"/>
        <scheme val="minor"/>
      </rPr>
      <t xml:space="preserve">5 QUEL CHEMIN PRENONS-NOUS  ? </t>
    </r>
    <r>
      <rPr>
        <b/>
        <sz val="22"/>
        <color theme="9" tint="-0.499984740745262"/>
        <rFont val="Calibri"/>
        <family val="2"/>
        <scheme val="minor"/>
      </rPr>
      <t xml:space="preserve"> </t>
    </r>
    <r>
      <rPr>
        <b/>
        <sz val="22"/>
        <color theme="0"/>
        <rFont val="Calibri"/>
        <family val="2"/>
        <scheme val="minor"/>
      </rPr>
      <t>LES AXES STRATEGIQUES</t>
    </r>
  </si>
  <si>
    <t>Les axes stratégiques</t>
  </si>
  <si>
    <r>
      <rPr>
        <b/>
        <sz val="22"/>
        <color rgb="FF00FF00"/>
        <rFont val="Calibri"/>
        <family val="2"/>
        <scheme val="minor"/>
      </rPr>
      <t xml:space="preserve">4 QUE VOULONS-NOUS ATTEINDRE ? </t>
    </r>
    <r>
      <rPr>
        <b/>
        <sz val="22"/>
        <color theme="9" tint="-0.499984740745262"/>
        <rFont val="Calibri"/>
        <family val="2"/>
        <scheme val="minor"/>
      </rPr>
      <t xml:space="preserve"> </t>
    </r>
    <r>
      <rPr>
        <b/>
        <sz val="22"/>
        <color theme="0"/>
        <rFont val="Calibri"/>
        <family val="2"/>
        <scheme val="minor"/>
      </rPr>
      <t>LES OBJECTIFS STRATEGIQUES</t>
    </r>
  </si>
  <si>
    <t>Si la vision et la mission sont formulées de manière qualitative, les objectifs statégiques eux sont formulés de manière mesurables pour savoir s'ils ont été atteints.
Si la vision et/ou la mission parle par exemple de qualité de vie, ici on mentionne par exemple un nombre de jours de congés par mois, un nombre de semaines de vacances par années. 
Si la vision et/ou la mission parle de réalisation d'un revenu suffisant pour nourrir la famille, ici on indique clairement le montant souhaité. 
Si la vision et/ou la mission parle de reconnaissance par les pairs, ici on indiquer par exemple que l'exploitation aura au moins placé un animal sur un podium a un concours bovins régional.
Dans la formulation des objectifs stratégiques, il n'y a pas de juste ou de faux. Il est important que les objectifs stratégiques reflètent réellement ce que souhaite atteindre l'exploitant. Il est ainsi par exemple tout à fait légitime d'indiquer que "L'exploitation dispose d'un tracteur de 300 CV" si c'est un objectif stratégique pour l'exploitant. 
Les objectifs doivent être en adéquation avec la vision et la mission. Il faut veiller à minimiser les contradictions entre les objectifs stratégiques.</t>
  </si>
  <si>
    <t>REDIGER LES OBJECTIFS STRATEGIQUES</t>
  </si>
  <si>
    <t>QU'EST-CE QUE LES OBJECTIFS STRATEGIQUES ET COMMENT LES FORMULER ?</t>
  </si>
  <si>
    <t>QUELQUES EXEMPLES D'OBJECTIFS STRATEGIQUES</t>
  </si>
  <si>
    <t>Quelle année de référence pour atteindre les objectifs stratégiques ? Une durée de 5 ans est assez idéale. C'est suffisamment éloigné pour que les objectifs soit audacieux mais qu'il y ait le temps nécessaires pour que les mesures qui seront mises en œuvre déployent leurs effets. Il est toutefois possible de choisir une autre durée. Elle devra toutefois être inférieure à la durée de la vision.</t>
  </si>
  <si>
    <t>LES OBJECTIFS STRATEGIQUES</t>
  </si>
  <si>
    <t xml:space="preserve">Un axe stratégique est une orientation majeure autour de laquelle l’entreprise organise ses activités, se structure. Il décrit le chemin suivi par l’agriculteur pour atteindre un ou plusieurs objectifs stratégiques.
Une même entreprise se structure généralement autour de deux ou trois axes stratégiques différents.
Chaque axe stratégique est un moyen au service de la réalisation d’un ou plusieurs objectifs quantitatifs. </t>
  </si>
  <si>
    <t>REDIGER LES AXES STRATEGIQUES</t>
  </si>
  <si>
    <t>QU'EST-CE QUE LES AXES STRATEGIQUES ET COMMENT LES FORMULER ?</t>
  </si>
  <si>
    <t>QUELQUES EXEMPLES D'AXES STRATEGIQUES</t>
  </si>
  <si>
    <t>Optimiser l’organisation et le temps de travail</t>
  </si>
  <si>
    <t>Accroître le lait transformé en fromage pour la vente directe</t>
  </si>
  <si>
    <t>Diversifier les pratiques agricoles et les sources d’approvisionnement</t>
  </si>
  <si>
    <t>Améliorer la résilience climatique de l’entreprise agricole dans le contexte du changement climatique</t>
  </si>
  <si>
    <t>Valoriser les surfaces en pente grâce à la gestion de l’eau</t>
  </si>
  <si>
    <t>Moderniser le parc machine et les installations pour gagner en efficience énergétique</t>
  </si>
  <si>
    <t>Augmenter la polyvalence des bâtiments</t>
  </si>
  <si>
    <t>Transmettre l’entreprise agricole</t>
  </si>
  <si>
    <t>Financer les renouvellements de matériels par de propres liquidités</t>
  </si>
  <si>
    <r>
      <rPr>
        <u/>
        <sz val="9"/>
        <color rgb="FF375623"/>
        <rFont val="Calibri"/>
        <family val="2"/>
        <scheme val="minor"/>
      </rPr>
      <t>Formuler au maximum 3 axes stratégiques</t>
    </r>
    <r>
      <rPr>
        <sz val="9"/>
        <color rgb="FF375623"/>
        <rFont val="Calibri"/>
        <family val="2"/>
        <scheme val="minor"/>
      </rPr>
      <t>. Chaque axe stratégique commence généralement par un verbe d'action (optimiser, augmenter, valoriser, améliorer,...).
Numérotez les ensuite par ordre d'importance (Ordre d'affichage de l'axe stratégique dans la synthèse). 
Chaque axe stratégique ne doit pas dépasser 60 caractères.</t>
    </r>
  </si>
  <si>
    <r>
      <rPr>
        <u/>
        <sz val="9"/>
        <color rgb="FF375623"/>
        <rFont val="Calibri"/>
        <family val="2"/>
        <scheme val="minor"/>
      </rPr>
      <t>Formuler au maximum 5 objectifs stratégiques</t>
    </r>
    <r>
      <rPr>
        <sz val="9"/>
        <color rgb="FF375623"/>
        <rFont val="Calibri"/>
        <family val="2"/>
        <scheme val="minor"/>
      </rPr>
      <t>. Numérotez les ensuite par ordre d'importance (Ordre d'affichage de l'objectif dans la synthèse). Chaque objectif ne doit pas dépasser 60 caractères.</t>
    </r>
  </si>
  <si>
    <t>… la vision/mission (3) et les objectifs stratégiques (4) ?</t>
  </si>
  <si>
    <t>… les buts professionnels (1b) et les objectifs stratégiques (4) ?</t>
  </si>
  <si>
    <t>… les objectifs stratégiques (4) et les axes stratégiques (5) ?</t>
  </si>
  <si>
    <t>… les mesures (6) et les axes stratégiques (5) ?</t>
  </si>
  <si>
    <r>
      <rPr>
        <b/>
        <sz val="22"/>
        <color rgb="FF00FF00"/>
        <rFont val="Calibri"/>
        <family val="2"/>
        <scheme val="minor"/>
      </rPr>
      <t xml:space="preserve">6  QUELLES SONT LES ETAPES PREVUES ? </t>
    </r>
    <r>
      <rPr>
        <b/>
        <sz val="22"/>
        <color theme="9" tint="-0.499984740745262"/>
        <rFont val="Calibri"/>
        <family val="2"/>
        <scheme val="minor"/>
      </rPr>
      <t xml:space="preserve"> </t>
    </r>
    <r>
      <rPr>
        <b/>
        <sz val="22"/>
        <color theme="0"/>
        <rFont val="Calibri"/>
        <family val="2"/>
        <scheme val="minor"/>
      </rPr>
      <t>LES MESURES A REALISER</t>
    </r>
  </si>
  <si>
    <t>Les mesures à réaliser</t>
  </si>
  <si>
    <t>Les mesures à réaliser décrivent l'échelonnement dans le temps des actions importantes à entreprendre pour atteindre les objectifs stratétégiques en tenant compte des priorités définies dans les axes stratégiques.</t>
  </si>
  <si>
    <t>QU'EST-CE QUE LES MESURES A REALISER ET COMMENT LES FORMULER ?</t>
  </si>
  <si>
    <t>DEFINIR LES MESURES A REALISER</t>
  </si>
  <si>
    <t>QUELQUES EXEMPLES DE MESURES</t>
  </si>
  <si>
    <t>202X Reprise de 5 ha supplémentaires en fermages</t>
  </si>
  <si>
    <t>202X Agrandissement du rural pour env. 550'000.-</t>
  </si>
  <si>
    <t>202X Achat de 12 ha de terres prises en fermage pour env. Fr. 350'000.-</t>
  </si>
  <si>
    <t>202X Rénovation complète du toit de l'habitation pour env. Fr. 120'000.-</t>
  </si>
  <si>
    <t>202X Installation de panneau photovoltaïques</t>
  </si>
  <si>
    <t>202X Augmentation de la production laitière à 350'000 kg par an</t>
  </si>
  <si>
    <t>202X Retraite du papa</t>
  </si>
  <si>
    <t>202X Création d'une association entre Père et fille</t>
  </si>
  <si>
    <t>Mesures à réaliser</t>
  </si>
  <si>
    <r>
      <rPr>
        <u/>
        <sz val="9"/>
        <color rgb="FF375623"/>
        <rFont val="Calibri"/>
        <family val="2"/>
        <scheme val="minor"/>
      </rPr>
      <t>Formuler au maximum mesures à réaliser</t>
    </r>
    <r>
      <rPr>
        <sz val="9"/>
        <color rgb="FF375623"/>
        <rFont val="Calibri"/>
        <family val="2"/>
        <scheme val="minor"/>
      </rPr>
      <t>. Faites précéder chaque mesure d'une année de mise en œuvre et saisissez-les par ordre chronologique. Pour les mesures qui sont des investissements, indiquez un montant approximatif d'investissement.</t>
    </r>
  </si>
  <si>
    <t>de possibilité d'emprunts hypoth. supplémentaires</t>
  </si>
  <si>
    <t>Maximiser les rendements physique</t>
  </si>
  <si>
    <r>
      <rPr>
        <u/>
        <sz val="9"/>
        <color rgb="FF375623"/>
        <rFont val="Calibri"/>
        <family val="2"/>
        <scheme val="minor"/>
      </rPr>
      <t>Etape 2</t>
    </r>
    <r>
      <rPr>
        <sz val="9"/>
        <color rgb="FF375623"/>
        <rFont val="Calibri"/>
        <family val="2"/>
        <scheme val="minor"/>
      </rPr>
      <t xml:space="preserve"> : Indiquer pour chaque proposition de but, dans quelle mesure elle vous correspond. </t>
    </r>
    <r>
      <rPr>
        <i/>
        <sz val="9"/>
        <color rgb="FF375623"/>
        <rFont val="Calibri"/>
        <family val="2"/>
        <scheme val="minor"/>
      </rPr>
      <t>Vous n'êtes pas obliger de répondre à toutes les propositions.</t>
    </r>
  </si>
  <si>
    <r>
      <rPr>
        <u/>
        <sz val="9"/>
        <color rgb="FF375623"/>
        <rFont val="Calibri"/>
        <family val="2"/>
        <scheme val="minor"/>
      </rPr>
      <t>Etape 1</t>
    </r>
    <r>
      <rPr>
        <sz val="9"/>
        <color rgb="FF375623"/>
        <rFont val="Calibri"/>
        <family val="2"/>
        <scheme val="minor"/>
      </rPr>
      <t xml:space="preserve"> : Compléter en priorité les 2 colonnes ci-dessous afin de décrire vos formation, compétences et intérêts. </t>
    </r>
    <r>
      <rPr>
        <i/>
        <sz val="9"/>
        <color rgb="FF375623"/>
        <rFont val="Calibri"/>
        <family val="2"/>
        <scheme val="minor"/>
      </rPr>
      <t>Compléter uniquement les cellules jaunes des lignes qui vous semblent pertinentes pour vous décrire.</t>
    </r>
  </si>
  <si>
    <r>
      <rPr>
        <u/>
        <sz val="9"/>
        <color rgb="FF375623"/>
        <rFont val="Calibri"/>
        <family val="2"/>
        <scheme val="minor"/>
      </rPr>
      <t>Etape 4</t>
    </r>
    <r>
      <rPr>
        <sz val="9"/>
        <color rgb="FF375623"/>
        <rFont val="Calibri"/>
        <family val="2"/>
        <scheme val="minor"/>
      </rPr>
      <t xml:space="preserve"> : Identifier les 4 principales force de l'étape 3. </t>
    </r>
    <r>
      <rPr>
        <i/>
        <sz val="8"/>
        <color rgb="FF375623"/>
        <rFont val="Calibri"/>
        <family val="2"/>
        <scheme val="minor"/>
      </rPr>
      <t>Numérotez les de 1 à 4 par odre d'importance. C'est possible d'en retenir moins de 4.</t>
    </r>
  </si>
  <si>
    <r>
      <rPr>
        <u/>
        <sz val="9"/>
        <color rgb="FF375623"/>
        <rFont val="Calibri"/>
        <family val="2"/>
        <scheme val="minor"/>
      </rPr>
      <t>Etape 5</t>
    </r>
    <r>
      <rPr>
        <sz val="9"/>
        <color rgb="FF375623"/>
        <rFont val="Calibri"/>
        <family val="2"/>
        <scheme val="minor"/>
      </rPr>
      <t xml:space="preserve"> : Identifier les 4 principales faiblesses de l'étape 3. </t>
    </r>
    <r>
      <rPr>
        <i/>
        <sz val="8"/>
        <color rgb="FF375623"/>
        <rFont val="Calibri"/>
        <family val="2"/>
        <scheme val="minor"/>
      </rPr>
      <t>Numérotez les de 1 à 4 par odre d'importance</t>
    </r>
    <r>
      <rPr>
        <sz val="9"/>
        <color rgb="FF375623"/>
        <rFont val="Calibri"/>
        <family val="2"/>
        <scheme val="minor"/>
      </rPr>
      <t>.</t>
    </r>
    <r>
      <rPr>
        <i/>
        <sz val="8"/>
        <color rgb="FF375623"/>
        <rFont val="Calibri"/>
        <family val="2"/>
        <scheme val="minor"/>
      </rPr>
      <t xml:space="preserve"> C'est possible d'en retenir moins de 4.</t>
    </r>
  </si>
  <si>
    <t>StrataFRI - illustration de la démarche</t>
  </si>
  <si>
    <t xml:space="preserve">   1 D'OÙ PARTONS-NOUS ?</t>
  </si>
  <si>
    <t xml:space="preserve">   L'ANALYSE DE LA</t>
  </si>
  <si>
    <t xml:space="preserve">   SITUATION INITIALE</t>
  </si>
  <si>
    <t xml:space="preserve">   1a - L'entreprise</t>
  </si>
  <si>
    <t xml:space="preserve">   1b - L'exploitant-e</t>
  </si>
  <si>
    <t xml:space="preserve">   2 COMMENT EST</t>
  </si>
  <si>
    <t xml:space="preserve">   L'ENVIRONNEMENT ?</t>
  </si>
  <si>
    <t xml:space="preserve">   L'ANALYSE DU </t>
  </si>
  <si>
    <t xml:space="preserve">   CONTEXTE</t>
  </si>
  <si>
    <t>3 QUEL CAP            SUIVONS-NOUS  ?          ET POURQUOI ?</t>
  </si>
  <si>
    <t>LA VISION &amp;                    LA MISSION</t>
  </si>
  <si>
    <t>LES MESURES                       A REALISER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</si>
</sst>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quot;CHF&quot;"/>
  </numFmts>
  <fonts count="46" x14ac:knownFonts="1">
    <font>
      <sz val="11"/>
      <color theme="1"/>
      <name val="Calibri"/>
      <family val="2"/>
      <scheme val="minor"/>
    </font>
    <font>
      <sz val="11"/>
      <color theme="0"/>
      <name val="Calibri"/>
      <family val="2"/>
      <scheme val="minor"/>
    </font>
    <font>
      <b/>
      <sz val="11"/>
      <color theme="1"/>
      <name val="Calibri"/>
      <family val="2"/>
      <scheme val="minor"/>
    </font>
    <font>
      <b/>
      <sz val="11"/>
      <color theme="9" tint="-0.499984740745262"/>
      <name val="Calibri"/>
      <family val="2"/>
      <scheme val="minor"/>
    </font>
    <font>
      <b/>
      <sz val="24"/>
      <color theme="9" tint="-0.499984740745262"/>
      <name val="Calibri"/>
      <family val="2"/>
      <scheme val="minor"/>
    </font>
    <font>
      <b/>
      <sz val="14"/>
      <color theme="0"/>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b/>
      <sz val="14"/>
      <color rgb="FF66FF66"/>
      <name val="Calibri"/>
      <family val="2"/>
      <scheme val="minor"/>
    </font>
    <font>
      <b/>
      <sz val="13"/>
      <color rgb="FF66FF66"/>
      <name val="Calibri"/>
      <family val="2"/>
      <scheme val="minor"/>
    </font>
    <font>
      <b/>
      <sz val="13"/>
      <color theme="0"/>
      <name val="Calibri"/>
      <family val="2"/>
      <scheme val="minor"/>
    </font>
    <font>
      <b/>
      <sz val="22"/>
      <color theme="9" tint="-0.499984740745262"/>
      <name val="Calibri"/>
      <family val="2"/>
      <scheme val="minor"/>
    </font>
    <font>
      <sz val="16"/>
      <color theme="9" tint="-0.499984740745262"/>
      <name val="Calibri"/>
      <family val="2"/>
      <scheme val="minor"/>
    </font>
    <font>
      <b/>
      <sz val="9"/>
      <color theme="1"/>
      <name val="Calibri"/>
      <family val="2"/>
      <scheme val="minor"/>
    </font>
    <font>
      <i/>
      <sz val="8"/>
      <color theme="1"/>
      <name val="Calibri"/>
      <family val="2"/>
      <scheme val="minor"/>
    </font>
    <font>
      <b/>
      <sz val="18"/>
      <color rgb="FF00CC00"/>
      <name val="Calibri"/>
      <family val="2"/>
      <scheme val="minor"/>
    </font>
    <font>
      <b/>
      <sz val="16"/>
      <color rgb="FF00CC00"/>
      <name val="Calibri"/>
      <family val="2"/>
      <scheme val="minor"/>
    </font>
    <font>
      <b/>
      <sz val="22"/>
      <color rgb="FF00FF00"/>
      <name val="Calibri"/>
      <family val="2"/>
      <scheme val="minor"/>
    </font>
    <font>
      <b/>
      <sz val="22"/>
      <color theme="0"/>
      <name val="Calibri"/>
      <family val="2"/>
      <scheme val="minor"/>
    </font>
    <font>
      <b/>
      <sz val="11"/>
      <color rgb="FF375623"/>
      <name val="Calibri"/>
      <family val="2"/>
      <scheme val="minor"/>
    </font>
    <font>
      <b/>
      <sz val="14"/>
      <color rgb="FF375623"/>
      <name val="Calibri"/>
      <family val="2"/>
      <scheme val="minor"/>
    </font>
    <font>
      <sz val="11"/>
      <color rgb="FF375623"/>
      <name val="Calibri"/>
      <family val="2"/>
      <scheme val="minor"/>
    </font>
    <font>
      <sz val="9"/>
      <color rgb="FF375623"/>
      <name val="Calibri"/>
      <family val="2"/>
      <scheme val="minor"/>
    </font>
    <font>
      <u/>
      <sz val="9"/>
      <color rgb="FF375623"/>
      <name val="Calibri"/>
      <family val="2"/>
      <scheme val="minor"/>
    </font>
    <font>
      <i/>
      <sz val="8"/>
      <color rgb="FF375623"/>
      <name val="Calibri"/>
      <family val="2"/>
      <scheme val="minor"/>
    </font>
    <font>
      <b/>
      <sz val="9"/>
      <color rgb="FF375623"/>
      <name val="Calibri"/>
      <family val="2"/>
      <scheme val="minor"/>
    </font>
    <font>
      <sz val="10"/>
      <color rgb="FF375623"/>
      <name val="Calibri"/>
      <family val="2"/>
      <scheme val="minor"/>
    </font>
    <font>
      <u/>
      <sz val="10"/>
      <color rgb="FF375623"/>
      <name val="Calibri"/>
      <family val="2"/>
      <scheme val="minor"/>
    </font>
    <font>
      <b/>
      <sz val="12"/>
      <color rgb="FF375623"/>
      <name val="Calibri"/>
      <family val="2"/>
      <scheme val="minor"/>
    </font>
    <font>
      <b/>
      <sz val="15"/>
      <name val="Calibri"/>
      <family val="2"/>
      <scheme val="minor"/>
    </font>
    <font>
      <b/>
      <sz val="11"/>
      <color theme="8" tint="-0.499984740745262"/>
      <name val="Calibri"/>
      <family val="2"/>
      <scheme val="minor"/>
    </font>
    <font>
      <sz val="11"/>
      <name val="Calibri"/>
      <family val="2"/>
      <scheme val="minor"/>
    </font>
    <font>
      <sz val="13"/>
      <color theme="2"/>
      <name val="Calibri"/>
      <family val="2"/>
      <scheme val="minor"/>
    </font>
    <font>
      <i/>
      <sz val="9"/>
      <color theme="1"/>
      <name val="Calibri"/>
      <family val="2"/>
      <scheme val="minor"/>
    </font>
    <font>
      <i/>
      <sz val="9"/>
      <color rgb="FF375623"/>
      <name val="Calibri"/>
      <family val="2"/>
      <scheme val="minor"/>
    </font>
    <font>
      <i/>
      <u/>
      <sz val="9"/>
      <color rgb="FF375623"/>
      <name val="Calibri"/>
      <family val="2"/>
      <scheme val="minor"/>
    </font>
    <font>
      <sz val="10"/>
      <color theme="9" tint="-0.499984740745262"/>
      <name val="Calibri"/>
      <family val="2"/>
      <scheme val="minor"/>
    </font>
    <font>
      <sz val="10"/>
      <color theme="6" tint="-0.499984740745262"/>
      <name val="Calibri"/>
      <family val="2"/>
      <scheme val="minor"/>
    </font>
    <font>
      <i/>
      <sz val="9"/>
      <color theme="9" tint="-0.499984740745262"/>
      <name val="Calibri"/>
      <family val="2"/>
      <scheme val="minor"/>
    </font>
    <font>
      <sz val="9"/>
      <color theme="9" tint="-0.499984740745262"/>
      <name val="Calibri"/>
      <family val="2"/>
      <scheme val="minor"/>
    </font>
    <font>
      <b/>
      <sz val="9"/>
      <color theme="9" tint="-0.499984740745262"/>
      <name val="Calibri"/>
      <family val="2"/>
      <scheme val="minor"/>
    </font>
    <font>
      <b/>
      <sz val="10"/>
      <color theme="9" tint="-0.499984740745262"/>
      <name val="Calibri"/>
      <family val="2"/>
      <scheme val="minor"/>
    </font>
    <font>
      <b/>
      <sz val="12"/>
      <color rgb="FF66FF66"/>
      <name val="Calibri"/>
      <family val="2"/>
      <scheme val="minor"/>
    </font>
    <font>
      <b/>
      <sz val="12"/>
      <color theme="0"/>
      <name val="Calibri"/>
      <family val="2"/>
      <scheme val="minor"/>
    </font>
  </fonts>
  <fills count="12">
    <fill>
      <patternFill patternType="none"/>
    </fill>
    <fill>
      <patternFill patternType="gray125"/>
    </fill>
    <fill>
      <patternFill patternType="solid">
        <fgColor theme="9"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499984740745262"/>
        <bgColor indexed="64"/>
      </patternFill>
    </fill>
  </fills>
  <borders count="55">
    <border>
      <left/>
      <right/>
      <top/>
      <bottom/>
      <diagonal/>
    </border>
    <border>
      <left style="thin">
        <color auto="1"/>
      </left>
      <right style="thin">
        <color auto="1"/>
      </right>
      <top style="thin">
        <color auto="1"/>
      </top>
      <bottom style="thin">
        <color auto="1"/>
      </bottom>
      <diagonal/>
    </border>
    <border>
      <left style="thick">
        <color theme="9" tint="-0.499984740745262"/>
      </left>
      <right/>
      <top/>
      <bottom/>
      <diagonal/>
    </border>
    <border>
      <left/>
      <right style="thick">
        <color theme="9" tint="-0.499984740745262"/>
      </right>
      <top/>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
      <left style="thick">
        <color theme="9" tint="-0.499984740745262"/>
      </left>
      <right/>
      <top style="thick">
        <color theme="9" tint="-0.499984740745262"/>
      </top>
      <bottom/>
      <diagonal/>
    </border>
    <border>
      <left/>
      <right/>
      <top style="thick">
        <color theme="9" tint="-0.499984740745262"/>
      </top>
      <bottom/>
      <diagonal/>
    </border>
    <border>
      <left/>
      <right style="thick">
        <color theme="9" tint="-0.499984740745262"/>
      </right>
      <top style="thick">
        <color theme="9" tint="-0.499984740745262"/>
      </top>
      <bottom/>
      <diagonal/>
    </border>
    <border>
      <left style="thick">
        <color theme="9" tint="-0.499984740745262"/>
      </left>
      <right style="thin">
        <color theme="9" tint="-0.499984740745262"/>
      </right>
      <top/>
      <bottom style="thin">
        <color theme="9" tint="-0.499984740745262"/>
      </bottom>
      <diagonal/>
    </border>
    <border>
      <left style="thin">
        <color theme="9" tint="-0.499984740745262"/>
      </left>
      <right style="thin">
        <color theme="9" tint="-0.499984740745262"/>
      </right>
      <top/>
      <bottom style="thin">
        <color theme="9" tint="-0.499984740745262"/>
      </bottom>
      <diagonal/>
    </border>
    <border>
      <left style="thin">
        <color theme="9" tint="-0.499984740745262"/>
      </left>
      <right style="thick">
        <color theme="9" tint="-0.499984740745262"/>
      </right>
      <top/>
      <bottom style="thin">
        <color theme="9" tint="-0.499984740745262"/>
      </bottom>
      <diagonal/>
    </border>
    <border>
      <left style="thick">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ck">
        <color theme="9" tint="-0.499984740745262"/>
      </right>
      <top style="thin">
        <color theme="9" tint="-0.499984740745262"/>
      </top>
      <bottom style="thin">
        <color theme="9" tint="-0.499984740745262"/>
      </bottom>
      <diagonal/>
    </border>
    <border>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style="thick">
        <color theme="9" tint="-0.499984740745262"/>
      </left>
      <right style="thin">
        <color theme="9" tint="-0.499984740745262"/>
      </right>
      <top style="thin">
        <color theme="9" tint="-0.499984740745262"/>
      </top>
      <bottom style="thick">
        <color theme="9" tint="-0.499984740745262"/>
      </bottom>
      <diagonal/>
    </border>
    <border>
      <left style="thin">
        <color theme="9" tint="-0.499984740745262"/>
      </left>
      <right style="thin">
        <color theme="9" tint="-0.499984740745262"/>
      </right>
      <top style="thin">
        <color theme="9" tint="-0.499984740745262"/>
      </top>
      <bottom style="thick">
        <color theme="9" tint="-0.499984740745262"/>
      </bottom>
      <diagonal/>
    </border>
    <border>
      <left style="thin">
        <color theme="9" tint="-0.499984740745262"/>
      </left>
      <right style="thick">
        <color theme="9" tint="-0.499984740745262"/>
      </right>
      <top style="thin">
        <color theme="9" tint="-0.499984740745262"/>
      </top>
      <bottom style="thick">
        <color theme="9" tint="-0.499984740745262"/>
      </bottom>
      <diagonal/>
    </border>
    <border>
      <left/>
      <right/>
      <top/>
      <bottom style="thin">
        <color auto="1"/>
      </bottom>
      <diagonal/>
    </border>
    <border>
      <left style="thin">
        <color auto="1"/>
      </left>
      <right style="thin">
        <color auto="1"/>
      </right>
      <top/>
      <bottom style="thin">
        <color auto="1"/>
      </bottom>
      <diagonal/>
    </border>
    <border>
      <left style="medium">
        <color theme="0"/>
      </left>
      <right style="thin">
        <color auto="1"/>
      </right>
      <top style="medium">
        <color theme="0"/>
      </top>
      <bottom style="medium">
        <color theme="0"/>
      </bottom>
      <diagonal/>
    </border>
    <border>
      <left style="thin">
        <color auto="1"/>
      </left>
      <right style="medium">
        <color theme="0"/>
      </right>
      <top style="medium">
        <color theme="0"/>
      </top>
      <bottom style="medium">
        <color theme="0"/>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ck">
        <color theme="6" tint="-0.499984740745262"/>
      </left>
      <right/>
      <top style="thick">
        <color theme="6" tint="-0.499984740745262"/>
      </top>
      <bottom/>
      <diagonal/>
    </border>
    <border>
      <left/>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top/>
      <bottom/>
      <diagonal/>
    </border>
    <border>
      <left/>
      <right style="thick">
        <color theme="6" tint="-0.499984740745262"/>
      </right>
      <top/>
      <bottom/>
      <diagonal/>
    </border>
    <border>
      <left style="thick">
        <color theme="6" tint="-0.499984740745262"/>
      </left>
      <right/>
      <top/>
      <bottom style="thick">
        <color theme="6" tint="-0.499984740745262"/>
      </bottom>
      <diagonal/>
    </border>
    <border>
      <left/>
      <right/>
      <top/>
      <bottom style="thick">
        <color theme="6" tint="-0.499984740745262"/>
      </bottom>
      <diagonal/>
    </border>
    <border>
      <left/>
      <right style="thick">
        <color theme="6" tint="-0.499984740745262"/>
      </right>
      <top/>
      <bottom style="thick">
        <color theme="6" tint="-0.499984740745262"/>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style="medium">
        <color theme="0"/>
      </right>
      <top/>
      <bottom style="medium">
        <color theme="0"/>
      </bottom>
      <diagonal/>
    </border>
    <border>
      <left/>
      <right/>
      <top/>
      <bottom style="thick">
        <color theme="0"/>
      </bottom>
      <diagonal/>
    </border>
    <border>
      <left/>
      <right/>
      <top style="thick">
        <color theme="0"/>
      </top>
      <bottom style="thick">
        <color theme="0"/>
      </bottom>
      <diagonal/>
    </border>
    <border>
      <left/>
      <right/>
      <top style="thick">
        <color theme="0"/>
      </top>
      <bottom/>
      <diagonal/>
    </border>
    <border>
      <left/>
      <right style="thick">
        <color theme="0"/>
      </right>
      <top/>
      <bottom style="thick">
        <color theme="0"/>
      </bottom>
      <diagonal/>
    </border>
    <border>
      <left style="thick">
        <color theme="0"/>
      </left>
      <right style="thick">
        <color theme="0"/>
      </right>
      <top/>
      <bottom style="thick">
        <color theme="0"/>
      </bottom>
      <diagonal/>
    </border>
    <border>
      <left style="thick">
        <color theme="0"/>
      </left>
      <right/>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diagonal/>
    </border>
    <border>
      <left style="thick">
        <color theme="0"/>
      </left>
      <right style="thick">
        <color theme="0"/>
      </right>
      <top style="thick">
        <color theme="0"/>
      </top>
      <bottom/>
      <diagonal/>
    </border>
    <border>
      <left style="thick">
        <color theme="0"/>
      </left>
      <right/>
      <top style="thick">
        <color theme="0"/>
      </top>
      <bottom/>
      <diagonal/>
    </border>
  </borders>
  <cellStyleXfs count="1">
    <xf numFmtId="0" fontId="0" fillId="0" borderId="0"/>
  </cellStyleXfs>
  <cellXfs count="280">
    <xf numFmtId="0" fontId="0" fillId="0" borderId="0" xfId="0"/>
    <xf numFmtId="0" fontId="0" fillId="0" borderId="0" xfId="0" applyAlignment="1">
      <alignment horizontal="right"/>
    </xf>
    <xf numFmtId="0" fontId="2" fillId="0" borderId="0" xfId="0" applyFont="1"/>
    <xf numFmtId="0" fontId="8" fillId="0" borderId="0" xfId="0" applyFont="1"/>
    <xf numFmtId="0" fontId="6" fillId="0" borderId="0" xfId="0" applyFont="1"/>
    <xf numFmtId="0" fontId="0" fillId="0" borderId="0" xfId="0" applyAlignment="1">
      <alignment wrapText="1"/>
    </xf>
    <xf numFmtId="0" fontId="0" fillId="0" borderId="0" xfId="0" applyAlignment="1">
      <alignment vertical="center"/>
    </xf>
    <xf numFmtId="0" fontId="0" fillId="0" borderId="0" xfId="0" applyAlignment="1">
      <alignment horizontal="left"/>
    </xf>
    <xf numFmtId="0" fontId="0" fillId="0" borderId="1" xfId="0" applyBorder="1"/>
    <xf numFmtId="0" fontId="2" fillId="5" borderId="1" xfId="0" applyFont="1" applyFill="1" applyBorder="1"/>
    <xf numFmtId="0" fontId="8" fillId="0" borderId="0" xfId="0" applyFont="1" applyAlignment="1">
      <alignment wrapText="1"/>
    </xf>
    <xf numFmtId="0" fontId="15" fillId="0" borderId="0" xfId="0" applyFont="1"/>
    <xf numFmtId="0" fontId="8" fillId="0" borderId="0" xfId="0" applyFont="1" applyAlignment="1">
      <alignment horizontal="center"/>
    </xf>
    <xf numFmtId="0" fontId="8" fillId="0" borderId="0" xfId="0" applyFont="1" applyAlignment="1">
      <alignment horizontal="center" wrapText="1"/>
    </xf>
    <xf numFmtId="0" fontId="16" fillId="0" borderId="0" xfId="0" applyFont="1" applyAlignment="1">
      <alignment horizontal="left" wrapText="1"/>
    </xf>
    <xf numFmtId="0" fontId="16" fillId="0" borderId="21" xfId="0" applyFont="1" applyBorder="1" applyAlignment="1">
      <alignment wrapText="1"/>
    </xf>
    <xf numFmtId="0" fontId="0" fillId="6" borderId="1" xfId="0" applyFill="1" applyBorder="1" applyProtection="1">
      <protection locked="0"/>
    </xf>
    <xf numFmtId="0" fontId="0" fillId="4" borderId="0" xfId="0" applyFill="1"/>
    <xf numFmtId="0" fontId="8" fillId="4" borderId="0" xfId="0" applyFont="1" applyFill="1"/>
    <xf numFmtId="0" fontId="17" fillId="0" borderId="0" xfId="0" applyFont="1" applyAlignment="1">
      <alignment vertical="center"/>
    </xf>
    <xf numFmtId="0" fontId="8" fillId="0" borderId="0" xfId="0" applyFont="1" applyAlignment="1">
      <alignment vertical="center"/>
    </xf>
    <xf numFmtId="0" fontId="0" fillId="4" borderId="0" xfId="0" applyFill="1" applyAlignment="1">
      <alignment vertical="center"/>
    </xf>
    <xf numFmtId="0" fontId="0" fillId="0" borderId="0" xfId="0" applyAlignment="1">
      <alignment vertical="center" wrapText="1"/>
    </xf>
    <xf numFmtId="0" fontId="0" fillId="6" borderId="0" xfId="0" applyFill="1" applyAlignment="1" applyProtection="1">
      <alignment vertical="center"/>
      <protection locked="0"/>
    </xf>
    <xf numFmtId="0" fontId="9" fillId="0" borderId="0" xfId="0" applyFont="1" applyAlignment="1">
      <alignment vertical="center" wrapText="1"/>
    </xf>
    <xf numFmtId="0" fontId="8" fillId="4" borderId="0" xfId="0" applyFont="1" applyFill="1" applyAlignment="1">
      <alignment vertical="center"/>
    </xf>
    <xf numFmtId="0" fontId="8" fillId="0" borderId="0" xfId="0" applyFont="1" applyAlignment="1">
      <alignment vertical="center" wrapText="1"/>
    </xf>
    <xf numFmtId="0" fontId="2" fillId="0" borderId="1" xfId="0" applyFont="1" applyBorder="1"/>
    <xf numFmtId="1" fontId="8" fillId="0" borderId="1" xfId="0" applyNumberFormat="1"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vertical="center"/>
    </xf>
    <xf numFmtId="0" fontId="8" fillId="0" borderId="1" xfId="0" applyFont="1" applyBorder="1" applyAlignment="1">
      <alignment wrapText="1"/>
    </xf>
    <xf numFmtId="0" fontId="15" fillId="0" borderId="1" xfId="0" applyFont="1" applyBorder="1"/>
    <xf numFmtId="0" fontId="8" fillId="0" borderId="0" xfId="0" applyFont="1" applyAlignment="1">
      <alignment horizontal="center" vertical="center"/>
    </xf>
    <xf numFmtId="0" fontId="15" fillId="0" borderId="0" xfId="0" applyFont="1" applyAlignment="1">
      <alignment wrapText="1"/>
    </xf>
    <xf numFmtId="0" fontId="8" fillId="0" borderId="1" xfId="0" applyFont="1" applyBorder="1" applyAlignment="1">
      <alignment horizontal="center" wrapText="1"/>
    </xf>
    <xf numFmtId="0" fontId="8" fillId="0" borderId="1" xfId="0" applyFont="1" applyBorder="1" applyAlignment="1">
      <alignment horizontal="center"/>
    </xf>
    <xf numFmtId="0" fontId="8" fillId="0" borderId="1" xfId="0" applyFont="1" applyBorder="1"/>
    <xf numFmtId="0" fontId="18" fillId="0" borderId="0" xfId="0" applyFont="1" applyAlignment="1">
      <alignment horizontal="right" vertical="center"/>
    </xf>
    <xf numFmtId="0" fontId="13" fillId="2" borderId="0" xfId="0" applyFont="1" applyFill="1"/>
    <xf numFmtId="0" fontId="8" fillId="2" borderId="0" xfId="0" applyFont="1" applyFill="1"/>
    <xf numFmtId="0" fontId="0" fillId="2" borderId="0" xfId="0" applyFill="1"/>
    <xf numFmtId="0" fontId="8" fillId="8" borderId="0" xfId="0" applyFont="1" applyFill="1"/>
    <xf numFmtId="0" fontId="8" fillId="8" borderId="0" xfId="0" applyFont="1" applyFill="1" applyAlignment="1">
      <alignment horizontal="center"/>
    </xf>
    <xf numFmtId="0" fontId="0" fillId="8" borderId="0" xfId="0" applyFill="1"/>
    <xf numFmtId="0" fontId="0" fillId="0" borderId="0" xfId="0" applyAlignment="1">
      <alignment horizontal="right" vertical="center"/>
    </xf>
    <xf numFmtId="0" fontId="0" fillId="8" borderId="0" xfId="0" applyFill="1" applyAlignment="1">
      <alignment wrapText="1"/>
    </xf>
    <xf numFmtId="0" fontId="8" fillId="8" borderId="0" xfId="0" applyFont="1" applyFill="1" applyAlignment="1">
      <alignment wrapText="1"/>
    </xf>
    <xf numFmtId="0" fontId="21" fillId="0" borderId="0" xfId="0" applyFont="1"/>
    <xf numFmtId="0" fontId="23" fillId="0" borderId="0" xfId="0" applyFont="1" applyAlignment="1">
      <alignment horizontal="left"/>
    </xf>
    <xf numFmtId="0" fontId="23" fillId="0" borderId="0" xfId="0" applyFont="1"/>
    <xf numFmtId="0" fontId="27" fillId="0" borderId="0" xfId="0" applyFont="1"/>
    <xf numFmtId="0" fontId="24" fillId="0" borderId="0" xfId="0" applyFont="1"/>
    <xf numFmtId="0" fontId="24" fillId="0" borderId="0" xfId="0" applyFont="1" applyAlignment="1">
      <alignment wrapText="1"/>
    </xf>
    <xf numFmtId="0" fontId="27" fillId="0" borderId="22" xfId="0" quotePrefix="1" applyFont="1" applyBorder="1" applyAlignment="1">
      <alignment horizontal="center" vertical="center"/>
    </xf>
    <xf numFmtId="0" fontId="27" fillId="0" borderId="22" xfId="0" applyFont="1" applyBorder="1" applyAlignment="1">
      <alignment horizontal="center" vertical="center"/>
    </xf>
    <xf numFmtId="164" fontId="24" fillId="6" borderId="0" xfId="0" applyNumberFormat="1" applyFont="1" applyFill="1" applyAlignment="1" applyProtection="1">
      <alignment horizontal="right"/>
      <protection locked="0"/>
    </xf>
    <xf numFmtId="0" fontId="24" fillId="0" borderId="1" xfId="0" applyFont="1" applyBorder="1" applyAlignment="1" applyProtection="1">
      <alignment horizontal="center"/>
      <protection locked="0"/>
    </xf>
    <xf numFmtId="0" fontId="24" fillId="0" borderId="0" xfId="0" applyFont="1" applyAlignment="1">
      <alignment horizontal="center"/>
    </xf>
    <xf numFmtId="1" fontId="24" fillId="6" borderId="0" xfId="0" applyNumberFormat="1" applyFont="1" applyFill="1" applyAlignment="1" applyProtection="1">
      <alignment horizontal="right"/>
      <protection locked="0"/>
    </xf>
    <xf numFmtId="49" fontId="24" fillId="6" borderId="0" xfId="0" applyNumberFormat="1" applyFont="1" applyFill="1" applyAlignment="1" applyProtection="1">
      <alignment horizontal="right"/>
      <protection locked="0"/>
    </xf>
    <xf numFmtId="165" fontId="24" fillId="6" borderId="0" xfId="0" applyNumberFormat="1" applyFont="1" applyFill="1" applyAlignment="1" applyProtection="1">
      <alignment horizontal="right"/>
      <protection locked="0"/>
    </xf>
    <xf numFmtId="0" fontId="24" fillId="6" borderId="0" xfId="0" applyFont="1" applyFill="1" applyProtection="1">
      <protection locked="0"/>
    </xf>
    <xf numFmtId="0" fontId="24" fillId="0" borderId="0" xfId="0" applyFont="1" applyAlignment="1">
      <alignment horizontal="left"/>
    </xf>
    <xf numFmtId="0" fontId="24" fillId="6" borderId="0" xfId="0" applyFont="1" applyFill="1" applyAlignment="1" applyProtection="1">
      <alignment horizontal="right"/>
      <protection locked="0"/>
    </xf>
    <xf numFmtId="0" fontId="24" fillId="7" borderId="0" xfId="0" applyFont="1" applyFill="1"/>
    <xf numFmtId="0" fontId="24" fillId="4" borderId="0" xfId="0" applyFont="1" applyFill="1"/>
    <xf numFmtId="0" fontId="24" fillId="3" borderId="0" xfId="0" applyFont="1" applyFill="1" applyAlignment="1">
      <alignment vertical="top" wrapText="1"/>
    </xf>
    <xf numFmtId="0" fontId="21" fillId="3" borderId="0" xfId="0" applyFont="1" applyFill="1"/>
    <xf numFmtId="0" fontId="24" fillId="3" borderId="0" xfId="0" applyFont="1" applyFill="1"/>
    <xf numFmtId="0" fontId="24" fillId="3" borderId="0" xfId="0" applyFont="1" applyFill="1" applyAlignment="1">
      <alignment horizontal="center"/>
    </xf>
    <xf numFmtId="1" fontId="24" fillId="6" borderId="25" xfId="0" applyNumberFormat="1" applyFont="1" applyFill="1" applyBorder="1" applyAlignment="1" applyProtection="1">
      <alignment horizontal="center" vertical="center"/>
      <protection locked="0"/>
    </xf>
    <xf numFmtId="1" fontId="24" fillId="6" borderId="26" xfId="0" applyNumberFormat="1" applyFont="1" applyFill="1" applyBorder="1" applyAlignment="1" applyProtection="1">
      <alignment horizontal="center" vertical="center"/>
      <protection locked="0"/>
    </xf>
    <xf numFmtId="1" fontId="24" fillId="6" borderId="27" xfId="0" applyNumberFormat="1" applyFont="1" applyFill="1" applyBorder="1" applyAlignment="1" applyProtection="1">
      <alignment horizontal="center" vertical="center"/>
      <protection locked="0"/>
    </xf>
    <xf numFmtId="0" fontId="24" fillId="6" borderId="1" xfId="0" applyFont="1" applyFill="1" applyBorder="1" applyAlignment="1" applyProtection="1">
      <alignment horizontal="center" vertical="center"/>
      <protection locked="0"/>
    </xf>
    <xf numFmtId="0" fontId="24" fillId="0" borderId="0" xfId="0" applyFont="1" applyAlignment="1">
      <alignment vertical="center"/>
    </xf>
    <xf numFmtId="0" fontId="7" fillId="0" borderId="0" xfId="0" applyFont="1"/>
    <xf numFmtId="0" fontId="7" fillId="6" borderId="0" xfId="0" applyFont="1" applyFill="1" applyAlignment="1" applyProtection="1">
      <alignment horizontal="center"/>
      <protection locked="0"/>
    </xf>
    <xf numFmtId="0" fontId="7" fillId="8" borderId="0" xfId="0" applyFont="1" applyFill="1"/>
    <xf numFmtId="0" fontId="7" fillId="0" borderId="0" xfId="0" applyFont="1" applyAlignment="1">
      <alignment vertical="center"/>
    </xf>
    <xf numFmtId="0" fontId="7" fillId="0" borderId="0" xfId="0" applyFont="1" applyAlignment="1">
      <alignment horizontal="right" vertical="center"/>
    </xf>
    <xf numFmtId="0" fontId="7" fillId="6" borderId="0" xfId="0" applyFont="1" applyFill="1" applyAlignment="1" applyProtection="1">
      <alignment horizontal="center" vertical="center"/>
      <protection locked="0"/>
    </xf>
    <xf numFmtId="0" fontId="7" fillId="8" borderId="0" xfId="0" applyFont="1" applyFill="1" applyAlignment="1">
      <alignment horizontal="center"/>
    </xf>
    <xf numFmtId="1" fontId="7" fillId="6" borderId="0" xfId="0" applyNumberFormat="1" applyFont="1" applyFill="1" applyAlignment="1" applyProtection="1">
      <alignment horizontal="center" vertical="center"/>
      <protection locked="0"/>
    </xf>
    <xf numFmtId="0" fontId="32" fillId="0" borderId="0" xfId="0" applyFont="1"/>
    <xf numFmtId="0" fontId="3" fillId="0" borderId="0" xfId="0" applyFont="1"/>
    <xf numFmtId="0" fontId="31" fillId="0" borderId="0" xfId="0" applyFont="1" applyAlignment="1">
      <alignment vertical="center"/>
    </xf>
    <xf numFmtId="0" fontId="24" fillId="6" borderId="0" xfId="0" applyFont="1" applyFill="1" applyAlignment="1" applyProtection="1">
      <alignment horizontal="left"/>
      <protection locked="0"/>
    </xf>
    <xf numFmtId="49" fontId="33" fillId="6" borderId="35" xfId="0" applyNumberFormat="1" applyFont="1" applyFill="1" applyBorder="1" applyAlignment="1" applyProtection="1">
      <alignment horizontal="center"/>
      <protection locked="0"/>
    </xf>
    <xf numFmtId="0" fontId="24" fillId="6" borderId="1" xfId="0" applyFont="1" applyFill="1" applyBorder="1" applyAlignment="1" applyProtection="1">
      <alignment horizontal="center"/>
      <protection locked="0"/>
    </xf>
    <xf numFmtId="0" fontId="8" fillId="0" borderId="29" xfId="0" applyFont="1" applyBorder="1"/>
    <xf numFmtId="0" fontId="2" fillId="0" borderId="0" xfId="0" applyFont="1" applyAlignment="1">
      <alignment horizontal="center"/>
    </xf>
    <xf numFmtId="0" fontId="15" fillId="0" borderId="0" xfId="0" applyFont="1" applyAlignment="1">
      <alignment horizontal="center" vertical="center"/>
    </xf>
    <xf numFmtId="1" fontId="8" fillId="0" borderId="0" xfId="0" applyNumberFormat="1" applyFont="1" applyAlignment="1">
      <alignment vertical="center"/>
    </xf>
    <xf numFmtId="0" fontId="22" fillId="0" borderId="0" xfId="0" applyFont="1"/>
    <xf numFmtId="0" fontId="30" fillId="0" borderId="0" xfId="0" applyFont="1" applyAlignment="1">
      <alignment vertical="center"/>
    </xf>
    <xf numFmtId="0" fontId="24" fillId="0" borderId="0" xfId="0" applyFont="1" applyAlignment="1">
      <alignment vertical="top" wrapText="1"/>
    </xf>
    <xf numFmtId="0" fontId="35" fillId="0" borderId="0" xfId="0" applyFont="1" applyAlignment="1">
      <alignment vertical="top" wrapText="1"/>
    </xf>
    <xf numFmtId="0" fontId="41" fillId="0" borderId="0" xfId="0" quotePrefix="1" applyFont="1" applyAlignment="1">
      <alignment horizontal="left" vertical="center"/>
    </xf>
    <xf numFmtId="0" fontId="42" fillId="0" borderId="0" xfId="0" quotePrefix="1" applyFont="1" applyAlignment="1">
      <alignment horizontal="center" vertical="center"/>
    </xf>
    <xf numFmtId="0" fontId="42" fillId="0" borderId="0" xfId="0" applyFont="1" applyAlignment="1">
      <alignment horizontal="center" vertical="center"/>
    </xf>
    <xf numFmtId="0" fontId="41" fillId="0" borderId="0" xfId="0" applyFont="1"/>
    <xf numFmtId="0" fontId="42" fillId="6" borderId="0" xfId="0" quotePrefix="1" applyFont="1" applyFill="1" applyAlignment="1" applyProtection="1">
      <alignment horizontal="center" vertical="center"/>
      <protection locked="0"/>
    </xf>
    <xf numFmtId="0" fontId="41" fillId="0" borderId="0" xfId="0" applyFont="1" applyAlignment="1">
      <alignment wrapText="1"/>
    </xf>
    <xf numFmtId="0" fontId="8" fillId="3" borderId="43" xfId="0" applyFont="1" applyFill="1" applyBorder="1" applyAlignment="1">
      <alignment horizontal="left" vertical="top" wrapText="1"/>
    </xf>
    <xf numFmtId="0" fontId="0" fillId="0" borderId="1" xfId="0" applyBorder="1" applyAlignment="1">
      <alignment horizontal="center"/>
    </xf>
    <xf numFmtId="0" fontId="36" fillId="0" borderId="0" xfId="0" applyFont="1" applyAlignment="1">
      <alignment vertical="top" wrapText="1"/>
    </xf>
    <xf numFmtId="0" fontId="15" fillId="0" borderId="1" xfId="0" applyFont="1" applyBorder="1" applyAlignment="1">
      <alignment horizontal="center"/>
    </xf>
    <xf numFmtId="0" fontId="15" fillId="0" borderId="1" xfId="0" applyFont="1" applyBorder="1" applyAlignment="1">
      <alignment horizontal="left"/>
    </xf>
    <xf numFmtId="0" fontId="8" fillId="0" borderId="1" xfId="0" applyFont="1" applyBorder="1" applyAlignment="1">
      <alignment horizontal="left"/>
    </xf>
    <xf numFmtId="0" fontId="8" fillId="3" borderId="44" xfId="0" applyFont="1" applyFill="1" applyBorder="1" applyAlignment="1">
      <alignment vertical="top" wrapText="1"/>
    </xf>
    <xf numFmtId="0" fontId="8" fillId="3" borderId="45" xfId="0" applyFont="1" applyFill="1" applyBorder="1" applyAlignment="1">
      <alignment vertical="top" wrapText="1"/>
    </xf>
    <xf numFmtId="0" fontId="27" fillId="0" borderId="0" xfId="0" applyFont="1" applyAlignment="1">
      <alignment vertical="top" wrapText="1"/>
    </xf>
    <xf numFmtId="0" fontId="8" fillId="0" borderId="43" xfId="0" applyFont="1" applyBorder="1" applyAlignment="1">
      <alignment horizontal="left" vertical="top" wrapText="1"/>
    </xf>
    <xf numFmtId="0" fontId="27" fillId="6" borderId="0" xfId="0" applyFont="1" applyFill="1" applyAlignment="1" applyProtection="1">
      <alignment horizontal="center"/>
      <protection locked="0"/>
    </xf>
    <xf numFmtId="0" fontId="40" fillId="0" borderId="0" xfId="0" applyFont="1" applyAlignment="1">
      <alignment vertical="top" wrapText="1"/>
    </xf>
    <xf numFmtId="0" fontId="42" fillId="0" borderId="0" xfId="0" applyFont="1"/>
    <xf numFmtId="0" fontId="24" fillId="0" borderId="0" xfId="0" applyFont="1" applyProtection="1">
      <protection locked="0"/>
    </xf>
    <xf numFmtId="0" fontId="14" fillId="0" borderId="0" xfId="0" applyFont="1"/>
    <xf numFmtId="0" fontId="4" fillId="0" borderId="0" xfId="0" applyFont="1" applyAlignment="1">
      <alignment vertical="center"/>
    </xf>
    <xf numFmtId="0" fontId="4" fillId="0" borderId="0" xfId="0" applyFont="1" applyAlignment="1">
      <alignment horizontal="right" vertical="center"/>
    </xf>
    <xf numFmtId="0" fontId="4" fillId="0" borderId="0" xfId="0" applyFont="1"/>
    <xf numFmtId="0" fontId="10" fillId="2" borderId="8" xfId="0" applyFont="1" applyFill="1" applyBorder="1" applyAlignment="1">
      <alignmen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1" fillId="0" borderId="0" xfId="0" applyFont="1"/>
    <xf numFmtId="0" fontId="10" fillId="2" borderId="7" xfId="0" applyFont="1" applyFill="1" applyBorder="1" applyAlignment="1">
      <alignment vertical="center" wrapText="1"/>
    </xf>
    <xf numFmtId="0" fontId="11" fillId="2" borderId="8" xfId="0" applyFont="1" applyFill="1" applyBorder="1" applyAlignment="1">
      <alignment vertical="center" wrapText="1"/>
    </xf>
    <xf numFmtId="0" fontId="10" fillId="2" borderId="0" xfId="0" applyFont="1" applyFill="1" applyAlignment="1">
      <alignment vertical="center" wrapText="1"/>
    </xf>
    <xf numFmtId="0" fontId="5" fillId="2" borderId="0" xfId="0" applyFont="1" applyFill="1" applyAlignment="1">
      <alignment vertical="center" wrapText="1"/>
    </xf>
    <xf numFmtId="0" fontId="5" fillId="2" borderId="3" xfId="0" applyFont="1" applyFill="1" applyBorder="1" applyAlignment="1">
      <alignment vertical="center" wrapText="1"/>
    </xf>
    <xf numFmtId="0" fontId="10" fillId="2" borderId="2" xfId="0" applyFont="1" applyFill="1" applyBorder="1" applyAlignment="1">
      <alignment vertical="center" wrapText="1"/>
    </xf>
    <xf numFmtId="0" fontId="11" fillId="2" borderId="0" xfId="0" applyFont="1" applyFill="1" applyAlignment="1">
      <alignment vertical="center" wrapText="1"/>
    </xf>
    <xf numFmtId="0" fontId="10" fillId="2" borderId="0" xfId="0" applyFont="1" applyFill="1" applyAlignment="1">
      <alignment horizontal="left" vertical="center" wrapText="1"/>
    </xf>
    <xf numFmtId="0" fontId="10" fillId="2" borderId="4" xfId="0" applyFont="1" applyFill="1" applyBorder="1" applyAlignment="1">
      <alignment vertical="center" wrapText="1"/>
    </xf>
    <xf numFmtId="0" fontId="10" fillId="2" borderId="5" xfId="0" applyFont="1" applyFill="1" applyBorder="1" applyAlignment="1">
      <alignment vertical="center" wrapText="1"/>
    </xf>
    <xf numFmtId="0" fontId="11" fillId="2" borderId="5" xfId="0" applyFont="1" applyFill="1" applyBorder="1" applyAlignment="1">
      <alignment vertical="center" wrapText="1"/>
    </xf>
    <xf numFmtId="0" fontId="5" fillId="2" borderId="7" xfId="0" applyFont="1" applyFill="1" applyBorder="1" applyAlignment="1">
      <alignment vertical="center" wrapText="1"/>
    </xf>
    <xf numFmtId="0" fontId="5" fillId="2" borderId="2" xfId="0" applyFont="1" applyFill="1" applyBorder="1" applyAlignment="1">
      <alignment vertical="center" wrapText="1"/>
    </xf>
    <xf numFmtId="0" fontId="5" fillId="2" borderId="5" xfId="0" applyFont="1" applyFill="1" applyBorder="1" applyAlignment="1">
      <alignment vertical="center" wrapText="1"/>
    </xf>
    <xf numFmtId="0" fontId="5" fillId="2" borderId="16" xfId="0" applyFont="1" applyFill="1" applyBorder="1" applyAlignment="1">
      <alignment vertical="center" wrapText="1"/>
    </xf>
    <xf numFmtId="0" fontId="5" fillId="2" borderId="17" xfId="0" applyFont="1" applyFill="1" applyBorder="1" applyAlignment="1">
      <alignment vertical="center" wrapText="1"/>
    </xf>
    <xf numFmtId="0" fontId="3" fillId="4" borderId="2" xfId="0" applyFont="1" applyFill="1" applyBorder="1" applyAlignment="1">
      <alignment vertical="top"/>
    </xf>
    <xf numFmtId="0" fontId="38" fillId="4" borderId="0" xfId="0" applyFont="1" applyFill="1" applyAlignment="1">
      <alignment vertical="top"/>
    </xf>
    <xf numFmtId="0" fontId="38" fillId="4" borderId="3" xfId="0" applyFont="1" applyFill="1" applyBorder="1" applyAlignment="1">
      <alignment vertical="top"/>
    </xf>
    <xf numFmtId="0" fontId="39" fillId="0" borderId="34" xfId="0" applyFont="1" applyBorder="1"/>
    <xf numFmtId="0" fontId="0" fillId="0" borderId="35" xfId="0" applyBorder="1"/>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0" fontId="7" fillId="0" borderId="34" xfId="0" applyFont="1" applyBorder="1"/>
    <xf numFmtId="0" fontId="7" fillId="0" borderId="36" xfId="0" applyFont="1" applyBorder="1"/>
    <xf numFmtId="0" fontId="7" fillId="0" borderId="37" xfId="0" applyFont="1" applyBorder="1"/>
    <xf numFmtId="0" fontId="0" fillId="0" borderId="38" xfId="0" applyBorder="1"/>
    <xf numFmtId="0" fontId="38" fillId="4" borderId="2" xfId="0" applyFont="1" applyFill="1" applyBorder="1" applyAlignment="1">
      <alignment vertical="top" wrapText="1"/>
    </xf>
    <xf numFmtId="0" fontId="38" fillId="4" borderId="0" xfId="0" applyFont="1" applyFill="1" applyAlignment="1">
      <alignment vertical="top" wrapText="1"/>
    </xf>
    <xf numFmtId="0" fontId="38" fillId="4" borderId="3" xfId="0" applyFont="1" applyFill="1" applyBorder="1" applyAlignment="1">
      <alignment vertical="top" wrapText="1"/>
    </xf>
    <xf numFmtId="0" fontId="27" fillId="0" borderId="1" xfId="0" quotePrefix="1" applyFont="1" applyBorder="1" applyAlignment="1">
      <alignment horizontal="center" vertical="center"/>
    </xf>
    <xf numFmtId="0" fontId="27" fillId="0" borderId="1" xfId="0" applyFont="1" applyBorder="1" applyAlignment="1">
      <alignment horizontal="center" vertical="center"/>
    </xf>
    <xf numFmtId="0" fontId="44" fillId="2" borderId="2" xfId="0" applyFont="1" applyFill="1" applyBorder="1" applyAlignment="1">
      <alignment vertical="center" wrapText="1"/>
    </xf>
    <xf numFmtId="0" fontId="44" fillId="2" borderId="0" xfId="0" applyFont="1" applyFill="1" applyAlignment="1">
      <alignment vertical="center" wrapText="1"/>
    </xf>
    <xf numFmtId="0" fontId="45" fillId="2" borderId="2" xfId="0" applyFont="1" applyFill="1" applyBorder="1" applyAlignment="1">
      <alignment vertical="center" wrapText="1"/>
    </xf>
    <xf numFmtId="0" fontId="45" fillId="2" borderId="0" xfId="0" applyFont="1" applyFill="1" applyAlignment="1">
      <alignment vertical="center" wrapText="1"/>
    </xf>
    <xf numFmtId="0" fontId="38" fillId="4" borderId="2" xfId="0" applyFont="1" applyFill="1" applyBorder="1" applyAlignment="1">
      <alignment horizontal="left" vertical="top" wrapText="1"/>
    </xf>
    <xf numFmtId="0" fontId="38" fillId="4" borderId="0" xfId="0" applyFont="1" applyFill="1" applyAlignment="1">
      <alignment horizontal="left" vertical="top" wrapText="1"/>
    </xf>
    <xf numFmtId="0" fontId="38" fillId="4" borderId="3" xfId="0" applyFont="1" applyFill="1" applyBorder="1" applyAlignment="1">
      <alignment horizontal="left" vertical="top" wrapText="1"/>
    </xf>
    <xf numFmtId="0" fontId="38" fillId="4" borderId="4" xfId="0" applyFont="1" applyFill="1" applyBorder="1" applyAlignment="1">
      <alignment horizontal="left" vertical="top" wrapText="1"/>
    </xf>
    <xf numFmtId="0" fontId="38" fillId="4" borderId="5" xfId="0" applyFont="1" applyFill="1" applyBorder="1" applyAlignment="1">
      <alignment horizontal="left" vertical="top" wrapText="1"/>
    </xf>
    <xf numFmtId="0" fontId="38" fillId="4" borderId="6" xfId="0" applyFont="1" applyFill="1" applyBorder="1" applyAlignment="1">
      <alignment horizontal="left" vertical="top" wrapText="1"/>
    </xf>
    <xf numFmtId="0" fontId="38" fillId="4" borderId="2" xfId="0" applyFont="1" applyFill="1" applyBorder="1" applyAlignment="1">
      <alignment horizontal="left" vertical="center" wrapText="1"/>
    </xf>
    <xf numFmtId="0" fontId="38" fillId="4" borderId="0" xfId="0" applyFont="1" applyFill="1" applyAlignment="1">
      <alignment horizontal="left" vertical="center" wrapText="1"/>
    </xf>
    <xf numFmtId="0" fontId="38" fillId="4" borderId="3" xfId="0" applyFont="1" applyFill="1" applyBorder="1" applyAlignment="1">
      <alignment horizontal="left" vertical="center" wrapText="1"/>
    </xf>
    <xf numFmtId="0" fontId="38" fillId="4" borderId="5" xfId="0" applyFont="1" applyFill="1" applyBorder="1" applyAlignment="1">
      <alignment horizontal="left" vertical="center"/>
    </xf>
    <xf numFmtId="0" fontId="38" fillId="4" borderId="6" xfId="0" applyFont="1" applyFill="1" applyBorder="1" applyAlignment="1">
      <alignment horizontal="left" vertical="center"/>
    </xf>
    <xf numFmtId="0" fontId="38" fillId="4" borderId="0" xfId="0" applyFont="1" applyFill="1" applyAlignment="1">
      <alignment horizontal="left" vertical="center"/>
    </xf>
    <xf numFmtId="0" fontId="38" fillId="4" borderId="3" xfId="0" applyFont="1" applyFill="1" applyBorder="1" applyAlignment="1">
      <alignment horizontal="left" vertical="center"/>
    </xf>
    <xf numFmtId="0" fontId="3" fillId="4" borderId="0" xfId="0" applyFont="1" applyFill="1" applyAlignment="1">
      <alignment horizontal="left" vertical="center"/>
    </xf>
    <xf numFmtId="0" fontId="3" fillId="4" borderId="3" xfId="0" applyFont="1" applyFill="1" applyBorder="1" applyAlignment="1">
      <alignment horizontal="left" vertical="center"/>
    </xf>
    <xf numFmtId="0" fontId="45" fillId="2" borderId="2" xfId="0" applyFont="1" applyFill="1" applyBorder="1" applyAlignment="1">
      <alignment horizontal="left" vertical="top" wrapText="1"/>
    </xf>
    <xf numFmtId="0" fontId="45" fillId="2" borderId="0" xfId="0" applyFont="1" applyFill="1" applyAlignment="1">
      <alignment horizontal="left" vertical="top" wrapText="1"/>
    </xf>
    <xf numFmtId="0" fontId="38" fillId="4" borderId="4" xfId="0" applyFont="1" applyFill="1" applyBorder="1" applyAlignment="1">
      <alignment horizontal="left" vertical="center" wrapText="1"/>
    </xf>
    <xf numFmtId="0" fontId="38" fillId="4" borderId="5" xfId="0" applyFont="1" applyFill="1" applyBorder="1" applyAlignment="1">
      <alignment horizontal="left" vertical="center" wrapText="1"/>
    </xf>
    <xf numFmtId="0" fontId="38" fillId="4" borderId="6" xfId="0" applyFont="1" applyFill="1" applyBorder="1" applyAlignment="1">
      <alignment horizontal="left" vertical="center" wrapText="1"/>
    </xf>
    <xf numFmtId="0" fontId="45" fillId="2" borderId="3" xfId="0" applyFont="1" applyFill="1" applyBorder="1" applyAlignment="1">
      <alignment horizontal="left" vertical="top" wrapText="1"/>
    </xf>
    <xf numFmtId="0" fontId="44" fillId="2" borderId="7" xfId="0" applyFont="1" applyFill="1" applyBorder="1" applyAlignment="1">
      <alignment horizontal="left" vertical="center" wrapText="1"/>
    </xf>
    <xf numFmtId="0" fontId="44" fillId="2" borderId="8"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0" xfId="0" applyFont="1" applyFill="1" applyAlignment="1">
      <alignment horizontal="left" vertical="center" wrapText="1"/>
    </xf>
    <xf numFmtId="0" fontId="44" fillId="2" borderId="9"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3" xfId="0" applyFont="1" applyFill="1" applyBorder="1" applyAlignment="1">
      <alignment horizontal="left" vertical="center" wrapText="1"/>
    </xf>
    <xf numFmtId="0" fontId="43" fillId="4" borderId="2" xfId="0" applyFont="1" applyFill="1" applyBorder="1" applyAlignment="1">
      <alignment horizontal="left" vertical="top" wrapText="1"/>
    </xf>
    <xf numFmtId="0" fontId="3" fillId="3" borderId="2" xfId="0" applyFont="1" applyFill="1" applyBorder="1" applyAlignment="1">
      <alignment horizontal="center" vertical="center" textRotation="90"/>
    </xf>
    <xf numFmtId="0" fontId="3" fillId="3" borderId="4" xfId="0" applyFont="1" applyFill="1" applyBorder="1" applyAlignment="1">
      <alignment horizontal="center" vertical="center" textRotation="90"/>
    </xf>
    <xf numFmtId="0" fontId="21" fillId="3" borderId="2" xfId="0" applyFont="1" applyFill="1" applyBorder="1" applyAlignment="1">
      <alignment horizontal="center" vertical="center" textRotation="90"/>
    </xf>
    <xf numFmtId="0" fontId="21" fillId="3" borderId="4" xfId="0" applyFont="1" applyFill="1" applyBorder="1" applyAlignment="1">
      <alignment horizontal="center" vertical="center" textRotation="90"/>
    </xf>
    <xf numFmtId="0" fontId="3" fillId="3" borderId="2" xfId="0" applyFont="1" applyFill="1" applyBorder="1" applyAlignment="1">
      <alignment horizontal="center" vertical="center"/>
    </xf>
    <xf numFmtId="0" fontId="3" fillId="3" borderId="0" xfId="0" applyFont="1" applyFill="1" applyAlignment="1">
      <alignment horizontal="center" vertical="center"/>
    </xf>
    <xf numFmtId="0" fontId="3" fillId="3" borderId="3" xfId="0" applyFont="1" applyFill="1" applyBorder="1" applyAlignment="1">
      <alignment horizontal="center" vertical="center"/>
    </xf>
    <xf numFmtId="0" fontId="38" fillId="4" borderId="10" xfId="0" applyFont="1" applyFill="1" applyBorder="1" applyAlignment="1">
      <alignment horizontal="left" vertical="top" wrapText="1"/>
    </xf>
    <xf numFmtId="0" fontId="38" fillId="4" borderId="11" xfId="0" applyFont="1" applyFill="1" applyBorder="1" applyAlignment="1">
      <alignment horizontal="left" vertical="top" wrapText="1"/>
    </xf>
    <xf numFmtId="0" fontId="38" fillId="4" borderId="13" xfId="0" applyFont="1" applyFill="1" applyBorder="1" applyAlignment="1">
      <alignment horizontal="left" vertical="top" wrapText="1"/>
    </xf>
    <xf numFmtId="0" fontId="38" fillId="4" borderId="14" xfId="0" applyFont="1" applyFill="1" applyBorder="1" applyAlignment="1">
      <alignment horizontal="left" vertical="top" wrapText="1"/>
    </xf>
    <xf numFmtId="0" fontId="45" fillId="2" borderId="2"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38" fillId="4" borderId="12" xfId="0" applyFont="1" applyFill="1" applyBorder="1" applyAlignment="1">
      <alignment horizontal="left" vertical="top" wrapText="1"/>
    </xf>
    <xf numFmtId="0" fontId="38" fillId="4" borderId="15" xfId="0" applyFont="1" applyFill="1" applyBorder="1" applyAlignment="1">
      <alignment horizontal="left" vertical="top" wrapText="1"/>
    </xf>
    <xf numFmtId="0" fontId="38" fillId="4" borderId="18" xfId="0" applyFont="1" applyFill="1" applyBorder="1" applyAlignment="1">
      <alignment horizontal="left" vertical="top" wrapText="1"/>
    </xf>
    <xf numFmtId="0" fontId="38" fillId="4" borderId="19" xfId="0" applyFont="1" applyFill="1" applyBorder="1" applyAlignment="1">
      <alignment horizontal="left" vertical="top" wrapText="1"/>
    </xf>
    <xf numFmtId="0" fontId="38" fillId="4" borderId="20" xfId="0" applyFont="1" applyFill="1" applyBorder="1" applyAlignment="1">
      <alignment horizontal="left" vertical="top" wrapText="1"/>
    </xf>
    <xf numFmtId="0" fontId="34" fillId="11" borderId="31" xfId="0" applyFont="1" applyFill="1" applyBorder="1" applyAlignment="1">
      <alignment horizontal="center" vertical="top" wrapText="1"/>
    </xf>
    <xf numFmtId="0" fontId="34" fillId="11" borderId="32" xfId="0" applyFont="1" applyFill="1" applyBorder="1" applyAlignment="1">
      <alignment horizontal="center" vertical="top" wrapText="1"/>
    </xf>
    <xf numFmtId="0" fontId="34" fillId="11" borderId="33" xfId="0" applyFont="1" applyFill="1" applyBorder="1" applyAlignment="1">
      <alignment horizontal="center" vertical="top" wrapText="1"/>
    </xf>
    <xf numFmtId="0" fontId="34" fillId="11" borderId="34" xfId="0" applyFont="1" applyFill="1" applyBorder="1" applyAlignment="1">
      <alignment horizontal="center" vertical="top" wrapText="1"/>
    </xf>
    <xf numFmtId="0" fontId="34" fillId="11" borderId="0" xfId="0" applyFont="1" applyFill="1" applyAlignment="1">
      <alignment horizontal="center" vertical="top" wrapText="1"/>
    </xf>
    <xf numFmtId="0" fontId="34" fillId="11" borderId="35" xfId="0" applyFont="1" applyFill="1" applyBorder="1" applyAlignment="1">
      <alignment horizontal="center" vertical="top" wrapText="1"/>
    </xf>
    <xf numFmtId="0" fontId="12" fillId="2" borderId="2"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45" fillId="2" borderId="0" xfId="0" applyFont="1" applyFill="1" applyAlignment="1">
      <alignment horizontal="left" vertical="center" wrapText="1"/>
    </xf>
    <xf numFmtId="0" fontId="24" fillId="6" borderId="0" xfId="0" applyFont="1" applyFill="1" applyAlignment="1" applyProtection="1">
      <alignment horizontal="left"/>
      <protection locked="0"/>
    </xf>
    <xf numFmtId="0" fontId="24" fillId="3" borderId="0" xfId="0" applyFont="1" applyFill="1" applyAlignment="1">
      <alignment horizontal="center" vertical="top" wrapText="1"/>
    </xf>
    <xf numFmtId="0" fontId="24" fillId="3" borderId="0" xfId="0" applyFont="1" applyFill="1" applyAlignment="1">
      <alignment horizontal="left" vertical="top" wrapText="1"/>
    </xf>
    <xf numFmtId="0" fontId="23" fillId="9" borderId="23" xfId="0" applyFont="1" applyFill="1" applyBorder="1" applyAlignment="1">
      <alignment horizontal="left"/>
    </xf>
    <xf numFmtId="0" fontId="23" fillId="9" borderId="24" xfId="0" applyFont="1" applyFill="1" applyBorder="1" applyAlignment="1">
      <alignment horizontal="left"/>
    </xf>
    <xf numFmtId="0" fontId="8" fillId="0" borderId="0" xfId="0" applyFont="1" applyAlignment="1">
      <alignment horizontal="center" wrapText="1"/>
    </xf>
    <xf numFmtId="0" fontId="2" fillId="0" borderId="0" xfId="0" applyFont="1" applyAlignment="1">
      <alignment horizontal="center"/>
    </xf>
    <xf numFmtId="0" fontId="22" fillId="10" borderId="0" xfId="0" applyFont="1" applyFill="1" applyAlignment="1">
      <alignment horizontal="left"/>
    </xf>
    <xf numFmtId="0" fontId="15" fillId="0" borderId="0" xfId="0" applyFont="1" applyAlignment="1">
      <alignment horizontal="center"/>
    </xf>
    <xf numFmtId="0" fontId="24" fillId="0" borderId="28" xfId="0" applyFont="1" applyBorder="1" applyAlignment="1" applyProtection="1">
      <alignment horizontal="center"/>
      <protection locked="0"/>
    </xf>
    <xf numFmtId="0" fontId="24" fillId="0" borderId="30" xfId="0" applyFont="1" applyBorder="1" applyAlignment="1" applyProtection="1">
      <alignment horizontal="center"/>
      <protection locked="0"/>
    </xf>
    <xf numFmtId="0" fontId="24" fillId="0" borderId="29" xfId="0" applyFont="1" applyBorder="1" applyAlignment="1" applyProtection="1">
      <alignment horizontal="center"/>
      <protection locked="0"/>
    </xf>
    <xf numFmtId="0" fontId="24" fillId="6" borderId="28" xfId="0" applyFont="1" applyFill="1" applyBorder="1" applyAlignment="1" applyProtection="1">
      <alignment horizontal="left" vertical="center"/>
      <protection locked="0"/>
    </xf>
    <xf numFmtId="0" fontId="24" fillId="6" borderId="29" xfId="0" applyFont="1" applyFill="1" applyBorder="1" applyAlignment="1" applyProtection="1">
      <alignment horizontal="left" vertical="center"/>
      <protection locked="0"/>
    </xf>
    <xf numFmtId="0" fontId="24" fillId="0" borderId="0" xfId="0" applyFont="1" applyAlignment="1">
      <alignment horizontal="left"/>
    </xf>
    <xf numFmtId="0" fontId="30" fillId="9" borderId="0" xfId="0" applyFont="1" applyFill="1" applyAlignment="1">
      <alignment horizontal="left" vertical="center"/>
    </xf>
    <xf numFmtId="0" fontId="28" fillId="3" borderId="0" xfId="0" applyFont="1" applyFill="1" applyAlignment="1">
      <alignment horizontal="left" vertical="center" wrapText="1"/>
    </xf>
    <xf numFmtId="0" fontId="9" fillId="0" borderId="0" xfId="0" applyFont="1" applyAlignment="1">
      <alignment horizontal="left" vertical="center" wrapText="1"/>
    </xf>
    <xf numFmtId="0" fontId="16" fillId="0" borderId="0" xfId="0" applyFont="1" applyAlignment="1">
      <alignment horizontal="left" wrapText="1"/>
    </xf>
    <xf numFmtId="0" fontId="16" fillId="0" borderId="21" xfId="0" applyFont="1" applyBorder="1" applyAlignment="1">
      <alignment horizontal="left" wrapText="1"/>
    </xf>
    <xf numFmtId="0" fontId="30" fillId="9" borderId="0" xfId="0" applyFont="1" applyFill="1" applyAlignment="1">
      <alignment horizontal="left"/>
    </xf>
    <xf numFmtId="0" fontId="15" fillId="0" borderId="1" xfId="0" applyFont="1" applyBorder="1" applyAlignment="1">
      <alignment horizontal="center" vertical="center"/>
    </xf>
    <xf numFmtId="0" fontId="2" fillId="0" borderId="1" xfId="0" applyFont="1" applyBorder="1" applyAlignment="1">
      <alignment horizontal="center"/>
    </xf>
    <xf numFmtId="0" fontId="28" fillId="3" borderId="0" xfId="0" applyFont="1" applyFill="1" applyAlignment="1">
      <alignment horizontal="left" vertical="top" wrapText="1"/>
    </xf>
    <xf numFmtId="0" fontId="24" fillId="0" borderId="1" xfId="0" applyFont="1" applyBorder="1" applyAlignment="1" applyProtection="1">
      <alignment horizontal="center"/>
      <protection locked="0"/>
    </xf>
    <xf numFmtId="0" fontId="24" fillId="6" borderId="1" xfId="0" applyFont="1" applyFill="1" applyBorder="1" applyAlignment="1" applyProtection="1">
      <alignment horizontal="left" vertical="center"/>
      <protection locked="0"/>
    </xf>
    <xf numFmtId="0" fontId="36" fillId="7" borderId="0" xfId="0" applyFont="1" applyFill="1" applyAlignment="1">
      <alignment horizontal="left" vertical="top" wrapText="1"/>
    </xf>
    <xf numFmtId="0" fontId="36" fillId="7" borderId="25" xfId="0" applyFont="1" applyFill="1" applyBorder="1" applyAlignment="1">
      <alignment horizontal="left" vertical="top" wrapText="1"/>
    </xf>
    <xf numFmtId="0" fontId="15" fillId="0" borderId="0" xfId="0" applyFont="1" applyAlignment="1">
      <alignment horizontal="center" vertical="center"/>
    </xf>
    <xf numFmtId="0" fontId="27" fillId="0" borderId="0" xfId="0" applyFont="1" applyAlignment="1">
      <alignment horizontal="center" vertical="top" wrapText="1"/>
    </xf>
    <xf numFmtId="0" fontId="24" fillId="6" borderId="0" xfId="0" applyFont="1" applyFill="1" applyAlignment="1" applyProtection="1">
      <alignment horizontal="left" vertical="top" wrapText="1"/>
      <protection locked="0"/>
    </xf>
    <xf numFmtId="0" fontId="24" fillId="6" borderId="0" xfId="0" applyFont="1" applyFill="1" applyAlignment="1" applyProtection="1">
      <alignment horizontal="center"/>
      <protection locked="0"/>
    </xf>
    <xf numFmtId="0" fontId="24" fillId="0" borderId="0" xfId="0" applyFont="1" applyAlignment="1">
      <alignment horizontal="left" vertical="top" wrapText="1"/>
    </xf>
    <xf numFmtId="0" fontId="8" fillId="3" borderId="43" xfId="0" applyFont="1" applyFill="1" applyBorder="1" applyAlignment="1">
      <alignment horizontal="left" vertical="top" wrapText="1"/>
    </xf>
    <xf numFmtId="0" fontId="35" fillId="0" borderId="0" xfId="0" applyFont="1" applyAlignment="1">
      <alignment horizontal="left" vertical="top" wrapText="1"/>
    </xf>
    <xf numFmtId="0" fontId="8" fillId="3" borderId="45" xfId="0" applyFont="1" applyFill="1" applyBorder="1" applyAlignment="1">
      <alignment horizontal="left" vertical="top" wrapText="1"/>
    </xf>
    <xf numFmtId="0" fontId="8" fillId="3" borderId="44" xfId="0" applyFont="1" applyFill="1" applyBorder="1" applyAlignment="1">
      <alignment horizontal="left" vertical="top" wrapText="1"/>
    </xf>
    <xf numFmtId="0" fontId="40" fillId="0" borderId="0" xfId="0" applyFont="1" applyAlignment="1">
      <alignment horizontal="left" vertical="top" wrapText="1"/>
    </xf>
    <xf numFmtId="0" fontId="41" fillId="0" borderId="0" xfId="0" applyFont="1" applyAlignment="1">
      <alignment horizontal="left" wrapText="1"/>
    </xf>
    <xf numFmtId="0" fontId="23" fillId="9" borderId="39" xfId="0" applyFont="1" applyFill="1" applyBorder="1" applyAlignment="1">
      <alignment horizontal="left" vertical="top" wrapText="1"/>
    </xf>
    <xf numFmtId="0" fontId="23" fillId="9" borderId="40" xfId="0" applyFont="1" applyFill="1" applyBorder="1" applyAlignment="1">
      <alignment horizontal="left" vertical="top" wrapText="1"/>
    </xf>
    <xf numFmtId="0" fontId="23" fillId="9" borderId="41" xfId="0" applyFont="1" applyFill="1" applyBorder="1" applyAlignment="1">
      <alignment horizontal="left" vertical="top" wrapText="1"/>
    </xf>
    <xf numFmtId="0" fontId="23" fillId="9" borderId="42" xfId="0" applyFont="1" applyFill="1" applyBorder="1" applyAlignment="1">
      <alignment horizontal="left" vertical="top" wrapText="1"/>
    </xf>
    <xf numFmtId="0" fontId="8" fillId="0" borderId="45" xfId="0" applyFont="1" applyBorder="1" applyAlignment="1">
      <alignment horizontal="left" vertical="top" wrapText="1"/>
    </xf>
    <xf numFmtId="0" fontId="8" fillId="0" borderId="43" xfId="0" applyFont="1" applyBorder="1" applyAlignment="1">
      <alignment horizontal="left" vertical="top" wrapText="1"/>
    </xf>
    <xf numFmtId="0" fontId="13" fillId="2" borderId="0" xfId="0" applyFont="1" applyFill="1" applyAlignment="1">
      <alignment horizontal="left"/>
    </xf>
    <xf numFmtId="0" fontId="24" fillId="6" borderId="47" xfId="0" applyFont="1" applyFill="1" applyBorder="1" applyAlignment="1" applyProtection="1">
      <alignment horizontal="left"/>
      <protection locked="0"/>
    </xf>
    <xf numFmtId="0" fontId="24" fillId="6" borderId="48" xfId="0" applyFont="1" applyFill="1" applyBorder="1" applyAlignment="1" applyProtection="1">
      <alignment horizontal="left"/>
      <protection locked="0"/>
    </xf>
    <xf numFmtId="0" fontId="42" fillId="0" borderId="0" xfId="0" applyFont="1" applyAlignment="1">
      <alignment horizontal="center"/>
    </xf>
    <xf numFmtId="0" fontId="24" fillId="6" borderId="46" xfId="0" applyFont="1" applyFill="1" applyBorder="1" applyAlignment="1" applyProtection="1">
      <alignment horizontal="center"/>
      <protection locked="0"/>
    </xf>
    <xf numFmtId="0" fontId="24" fillId="6" borderId="47" xfId="0" applyFont="1" applyFill="1" applyBorder="1" applyAlignment="1" applyProtection="1">
      <alignment horizontal="center"/>
      <protection locked="0"/>
    </xf>
    <xf numFmtId="0" fontId="24" fillId="6" borderId="49" xfId="0" applyFont="1" applyFill="1" applyBorder="1" applyAlignment="1" applyProtection="1">
      <alignment horizontal="center"/>
      <protection locked="0"/>
    </xf>
    <xf numFmtId="0" fontId="24" fillId="6" borderId="50" xfId="0" applyFont="1" applyFill="1" applyBorder="1" applyAlignment="1" applyProtection="1">
      <alignment horizontal="center"/>
      <protection locked="0"/>
    </xf>
    <xf numFmtId="0" fontId="24" fillId="6" borderId="50" xfId="0" applyFont="1" applyFill="1" applyBorder="1" applyAlignment="1" applyProtection="1">
      <alignment horizontal="left"/>
      <protection locked="0"/>
    </xf>
    <xf numFmtId="0" fontId="24" fillId="6" borderId="51" xfId="0" applyFont="1" applyFill="1" applyBorder="1" applyAlignment="1" applyProtection="1">
      <alignment horizontal="left"/>
      <protection locked="0"/>
    </xf>
    <xf numFmtId="0" fontId="24" fillId="6" borderId="52" xfId="0" applyFont="1" applyFill="1" applyBorder="1" applyAlignment="1" applyProtection="1">
      <alignment horizontal="center"/>
      <protection locked="0"/>
    </xf>
    <xf numFmtId="0" fontId="24" fillId="6" borderId="53" xfId="0" applyFont="1" applyFill="1" applyBorder="1" applyAlignment="1" applyProtection="1">
      <alignment horizontal="center"/>
      <protection locked="0"/>
    </xf>
    <xf numFmtId="0" fontId="24" fillId="6" borderId="53" xfId="0" applyFont="1" applyFill="1" applyBorder="1" applyAlignment="1" applyProtection="1">
      <alignment horizontal="left"/>
      <protection locked="0"/>
    </xf>
    <xf numFmtId="0" fontId="24" fillId="6" borderId="54" xfId="0" applyFont="1" applyFill="1" applyBorder="1" applyAlignment="1" applyProtection="1">
      <alignment horizontal="left"/>
      <protection locked="0"/>
    </xf>
  </cellXfs>
  <cellStyles count="1">
    <cellStyle name="Normal" xfId="0" builtinId="0"/>
  </cellStyles>
  <dxfs count="223">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patternType="lightUp">
          <fgColor rgb="FFFF0000"/>
          <bgColor rgb="FFFFFFCC"/>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patternType="lightUp">
          <fgColor rgb="FFFF0000"/>
          <bgColor rgb="FFFFFFCC"/>
        </patternFill>
      </fill>
    </dxf>
    <dxf>
      <fill>
        <patternFill>
          <bgColor rgb="FFFFFF99"/>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FF00"/>
        </patternFill>
      </fill>
    </dxf>
    <dxf>
      <fill>
        <patternFill>
          <bgColor theme="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right/>
        <top/>
        <bottom/>
        <vertical/>
        <horizontal/>
      </border>
    </dxf>
    <dxf>
      <font>
        <strike val="0"/>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FF0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FFFF99"/>
        </patternFill>
      </fill>
    </dxf>
    <dxf>
      <fill>
        <patternFill>
          <bgColor rgb="FF00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FF0000"/>
      </font>
      <fill>
        <patternFill patternType="lightUp">
          <fgColor rgb="FFFF0000"/>
        </patternFill>
      </fill>
    </dxf>
    <dxf>
      <fill>
        <patternFill>
          <bgColor rgb="FFFFFF99"/>
        </patternFill>
      </fill>
    </dxf>
    <dxf>
      <fill>
        <patternFill>
          <bgColor rgb="FFFF0000"/>
        </patternFill>
      </fill>
    </dxf>
    <dxf>
      <fill>
        <patternFill>
          <bgColor rgb="FFFFFF99"/>
        </patternFill>
      </fill>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ill>
        <patternFill>
          <bgColor rgb="FFFF0000"/>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ill>
        <patternFill>
          <bgColor rgb="FFFF0000"/>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ont>
        <color rgb="FFFF0000"/>
      </font>
      <fill>
        <patternFill patternType="lightUp">
          <fgColor rgb="FFFF0000"/>
          <bgColor rgb="FFFFFFCC"/>
        </patternFill>
      </fill>
    </dxf>
    <dxf>
      <fill>
        <patternFill>
          <bgColor rgb="FFFF0000"/>
        </patternFill>
      </fill>
    </dxf>
    <dxf>
      <fill>
        <patternFill>
          <bgColor rgb="FFFF0000"/>
        </patternFill>
      </fill>
    </dxf>
    <dxf>
      <fill>
        <patternFill>
          <bgColor rgb="FFFFFF99"/>
        </patternFill>
      </fill>
    </dxf>
    <dxf>
      <font>
        <color rgb="FFFF0000"/>
      </font>
      <fill>
        <patternFill patternType="lightUp">
          <fgColor rgb="FFFF0000"/>
          <bgColor rgb="FFFFFFCC"/>
        </patternFill>
      </fill>
    </dxf>
    <dxf>
      <fill>
        <patternFill>
          <bgColor rgb="FF008000"/>
        </patternFill>
      </fill>
    </dxf>
    <dxf>
      <fill>
        <patternFill>
          <bgColor rgb="FF008000"/>
        </patternFill>
      </fill>
    </dxf>
    <dxf>
      <fill>
        <patternFill>
          <bgColor rgb="FF008000"/>
        </patternFill>
      </fill>
    </dxf>
    <dxf>
      <fill>
        <patternFill>
          <bgColor rgb="FF008000"/>
        </patternFill>
      </fill>
    </dxf>
    <dxf>
      <fill>
        <patternFill>
          <bgColor rgb="FF00FF00"/>
        </patternFill>
      </fill>
    </dxf>
    <dxf>
      <fill>
        <patternFill>
          <bgColor theme="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0000"/>
        </patternFill>
      </fill>
    </dxf>
    <dxf>
      <font>
        <color rgb="FFFF0000"/>
      </font>
      <fill>
        <patternFill patternType="lightUp">
          <fgColor rgb="FFFF0000"/>
          <bgColor rgb="FFFFFFCC"/>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right/>
        <top/>
        <bottom/>
        <vertical/>
        <horizontal/>
      </border>
    </dxf>
    <dxf>
      <font>
        <color rgb="FFFF0000"/>
      </font>
      <fill>
        <patternFill>
          <bgColor rgb="FFFFC000"/>
        </patternFill>
      </fill>
    </dxf>
    <dxf>
      <font>
        <color rgb="FFFF0000"/>
      </font>
      <fill>
        <patternFill>
          <bgColor rgb="FFFFC000"/>
        </patternFill>
      </fill>
    </dxf>
    <dxf>
      <font>
        <b val="0"/>
        <i val="0"/>
        <strike val="0"/>
        <color rgb="FFFF0000"/>
      </font>
      <numFmt numFmtId="30" formatCode="@"/>
      <fill>
        <patternFill>
          <bgColor rgb="FFFFC000"/>
        </patternFill>
      </fill>
    </dxf>
    <dxf>
      <font>
        <b val="0"/>
        <i val="0"/>
        <strike val="0"/>
        <color theme="0"/>
      </font>
      <numFmt numFmtId="30" formatCode="@"/>
      <fill>
        <patternFill>
          <bgColor rgb="FFFF0000"/>
        </patternFill>
      </fill>
    </dxf>
    <dxf>
      <font>
        <b val="0"/>
        <i val="0"/>
        <strike val="0"/>
        <color rgb="FF008000"/>
      </font>
      <numFmt numFmtId="30" formatCode="@"/>
      <fill>
        <patternFill>
          <bgColor rgb="FF00FF00"/>
        </patternFill>
      </fill>
    </dxf>
    <dxf>
      <font>
        <b val="0"/>
        <i val="0"/>
        <strike val="0"/>
        <color theme="0"/>
      </font>
      <numFmt numFmtId="30" formatCode="@"/>
      <fill>
        <patternFill>
          <bgColor rgb="FF008000"/>
        </patternFill>
      </fill>
    </dxf>
    <dxf>
      <font>
        <b val="0"/>
        <i val="0"/>
        <strike val="0"/>
        <color auto="1"/>
      </font>
      <numFmt numFmtId="30" formatCode="@"/>
      <fill>
        <patternFill>
          <bgColor theme="0"/>
        </patternFill>
      </fill>
    </dxf>
  </dxfs>
  <tableStyles count="0" defaultTableStyle="TableStyleMedium2" defaultPivotStyle="PivotStyleLight16"/>
  <colors>
    <mruColors>
      <color rgb="FF375623"/>
      <color rgb="FFFFFF99"/>
      <color rgb="FFFFFFCC"/>
      <color rgb="FFFFCCCC"/>
      <color rgb="FF008000"/>
      <color rgb="FF00FF00"/>
      <color rgb="FFE2EFDA"/>
      <color rgb="FF00CC00"/>
      <color rgb="FF66FF66"/>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frij.ch/" TargetMode="External"/><Relationship Id="rId3" Type="http://schemas.openxmlformats.org/officeDocument/2006/relationships/image" Target="../media/image3.jpeg"/><Relationship Id="rId7" Type="http://schemas.openxmlformats.org/officeDocument/2006/relationships/hyperlink" Target="https://www.frij.ch/wp-content/uploads/2026/02/StrataFRI-Presentation-demarche-strategique.mp4"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7.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hyperlink" Target="#'5 Les axes strat&#233;giques'!E33"/><Relationship Id="rId3" Type="http://schemas.openxmlformats.org/officeDocument/2006/relationships/image" Target="../media/image10.jpeg"/><Relationship Id="rId7" Type="http://schemas.openxmlformats.org/officeDocument/2006/relationships/hyperlink" Target="#'1a Situation - entreprise'!B2"/><Relationship Id="rId12" Type="http://schemas.openxmlformats.org/officeDocument/2006/relationships/hyperlink" Target="#'4 Les objectifs quantitatifs'!M36"/><Relationship Id="rId2" Type="http://schemas.openxmlformats.org/officeDocument/2006/relationships/image" Target="../media/image9.jpeg"/><Relationship Id="rId1" Type="http://schemas.openxmlformats.org/officeDocument/2006/relationships/image" Target="../media/image8.jpeg"/><Relationship Id="rId6" Type="http://schemas.openxmlformats.org/officeDocument/2006/relationships/image" Target="../media/image13.jpeg"/><Relationship Id="rId11" Type="http://schemas.openxmlformats.org/officeDocument/2006/relationships/hyperlink" Target="#'3 La vision &amp; la mission'!K33"/><Relationship Id="rId5" Type="http://schemas.openxmlformats.org/officeDocument/2006/relationships/image" Target="../media/image12.jpeg"/><Relationship Id="rId15" Type="http://schemas.openxmlformats.org/officeDocument/2006/relationships/hyperlink" Target="https://www.frij.ch/wp-content/uploads/2026/02/StrataFRI-Utilisation-generale-de-loutil.mp4" TargetMode="External"/><Relationship Id="rId10" Type="http://schemas.openxmlformats.org/officeDocument/2006/relationships/hyperlink" Target="#'2 Analyse du contexte'!M2"/><Relationship Id="rId4" Type="http://schemas.openxmlformats.org/officeDocument/2006/relationships/image" Target="../media/image11.jpeg"/><Relationship Id="rId9" Type="http://schemas.openxmlformats.org/officeDocument/2006/relationships/hyperlink" Target="#'1b Situation - exploitant-e'!N2"/><Relationship Id="rId14" Type="http://schemas.openxmlformats.org/officeDocument/2006/relationships/hyperlink" Target="#'6 Les mesures &#224; r&#233;aliser'!E36"/></Relationships>
</file>

<file path=xl/drawings/_rels/drawing3.xml.rels><?xml version="1.0" encoding="UTF-8" standalone="yes"?>
<Relationships xmlns="http://schemas.openxmlformats.org/package/2006/relationships"><Relationship Id="rId3" Type="http://schemas.openxmlformats.org/officeDocument/2006/relationships/hyperlink" Target="#'0 Synth&#232;se &amp; coh&#233;rence'!O24"/><Relationship Id="rId2" Type="http://schemas.openxmlformats.org/officeDocument/2006/relationships/hyperlink" Target="https://www.frij.ch/wp-content/uploads/2026/02/StrataFRI-Aide-onglet-1a.mp4" TargetMode="External"/><Relationship Id="rId1" Type="http://schemas.openxmlformats.org/officeDocument/2006/relationships/image" Target="../media/image8.jpeg"/><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3" Type="http://schemas.openxmlformats.org/officeDocument/2006/relationships/hyperlink" Target="https://www.frij.ch/wp-content/uploads/2026/02/StrataFRI-Aide-onglet-1b.mp4" TargetMode="External"/><Relationship Id="rId2" Type="http://schemas.openxmlformats.org/officeDocument/2006/relationships/image" Target="../media/image8.jpeg"/><Relationship Id="rId1"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hyperlink" Target="#'0 Synth&#232;se &amp; coh&#233;rence'!O24"/></Relationships>
</file>

<file path=xl/drawings/_rels/drawing5.xml.rels><?xml version="1.0" encoding="UTF-8" standalone="yes"?>
<Relationships xmlns="http://schemas.openxmlformats.org/package/2006/relationships"><Relationship Id="rId3" Type="http://schemas.openxmlformats.org/officeDocument/2006/relationships/hyperlink" Target="#'0 Synth&#232;se &amp; coh&#233;rence'!O24"/><Relationship Id="rId2" Type="http://schemas.openxmlformats.org/officeDocument/2006/relationships/hyperlink" Target="https://www.frij.ch/wp-content/uploads/2026/02/StrataFRI-Aide-onglet-2.mp4" TargetMode="External"/><Relationship Id="rId1" Type="http://schemas.openxmlformats.org/officeDocument/2006/relationships/image" Target="../media/image4.jpeg"/><Relationship Id="rId4"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hyperlink" Target="#'0 Synth&#232;se &amp; coh&#233;rence'!O24"/><Relationship Id="rId2" Type="http://schemas.openxmlformats.org/officeDocument/2006/relationships/hyperlink" Target="https://www.frij.ch/wp-content/uploads/2026/02/StrataFRI-Aide-onglet-3.mp4" TargetMode="External"/><Relationship Id="rId1" Type="http://schemas.openxmlformats.org/officeDocument/2006/relationships/image" Target="../media/image5.jpeg"/><Relationship Id="rId4" Type="http://schemas.openxmlformats.org/officeDocument/2006/relationships/image" Target="../media/image14.png"/></Relationships>
</file>

<file path=xl/drawings/_rels/drawing7.xml.rels><?xml version="1.0" encoding="UTF-8" standalone="yes"?>
<Relationships xmlns="http://schemas.openxmlformats.org/package/2006/relationships"><Relationship Id="rId3" Type="http://schemas.openxmlformats.org/officeDocument/2006/relationships/hyperlink" Target="#'0 Synth&#232;se &amp; coh&#233;rence'!O24"/><Relationship Id="rId2" Type="http://schemas.openxmlformats.org/officeDocument/2006/relationships/hyperlink" Target="https://www.frij.ch/wp-content/uploads/2026/02/StrataFRI-Aide-onglet-4.mp4" TargetMode="External"/><Relationship Id="rId1" Type="http://schemas.openxmlformats.org/officeDocument/2006/relationships/image" Target="../media/image13.jpeg"/><Relationship Id="rId4" Type="http://schemas.openxmlformats.org/officeDocument/2006/relationships/image" Target="../media/image14.png"/></Relationships>
</file>

<file path=xl/drawings/_rels/drawing8.xml.rels><?xml version="1.0" encoding="UTF-8" standalone="yes"?>
<Relationships xmlns="http://schemas.openxmlformats.org/package/2006/relationships"><Relationship Id="rId3" Type="http://schemas.openxmlformats.org/officeDocument/2006/relationships/hyperlink" Target="#'0 Synth&#232;se &amp; coh&#233;rence'!O24"/><Relationship Id="rId2" Type="http://schemas.openxmlformats.org/officeDocument/2006/relationships/hyperlink" Target="https://www.frij.ch/wp-content/uploads/2026/02/StrataFRI-Aide-onglet-5.mp4" TargetMode="External"/><Relationship Id="rId1" Type="http://schemas.openxmlformats.org/officeDocument/2006/relationships/image" Target="../media/image3.jpeg"/><Relationship Id="rId4" Type="http://schemas.openxmlformats.org/officeDocument/2006/relationships/image" Target="../media/image14.png"/></Relationships>
</file>

<file path=xl/drawings/_rels/drawing9.xml.rels><?xml version="1.0" encoding="UTF-8" standalone="yes"?>
<Relationships xmlns="http://schemas.openxmlformats.org/package/2006/relationships"><Relationship Id="rId3" Type="http://schemas.openxmlformats.org/officeDocument/2006/relationships/hyperlink" Target="#'0 Synth&#232;se &amp; coh&#233;rence'!O24"/><Relationship Id="rId2" Type="http://schemas.openxmlformats.org/officeDocument/2006/relationships/hyperlink" Target="https://www.frij.ch/wp-content/uploads/2026/02/StrataFRI-Aide-onglet-6.mp4" TargetMode="External"/><Relationship Id="rId1" Type="http://schemas.openxmlformats.org/officeDocument/2006/relationships/image" Target="../media/image1.jpe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6</xdr:col>
      <xdr:colOff>106017</xdr:colOff>
      <xdr:row>29</xdr:row>
      <xdr:rowOff>11595</xdr:rowOff>
    </xdr:from>
    <xdr:to>
      <xdr:col>8</xdr:col>
      <xdr:colOff>197126</xdr:colOff>
      <xdr:row>36</xdr:row>
      <xdr:rowOff>66260</xdr:rowOff>
    </xdr:to>
    <xdr:sp macro="" textlink="">
      <xdr:nvSpPr>
        <xdr:cNvPr id="2" name="ZoneTexte 1">
          <a:extLst>
            <a:ext uri="{FF2B5EF4-FFF2-40B4-BE49-F238E27FC236}">
              <a16:creationId xmlns:a16="http://schemas.microsoft.com/office/drawing/2014/main" id="{3D248FFE-1EAB-4AB4-8C21-304E9B9E570A}"/>
            </a:ext>
          </a:extLst>
        </xdr:cNvPr>
        <xdr:cNvSpPr txBox="1"/>
      </xdr:nvSpPr>
      <xdr:spPr>
        <a:xfrm>
          <a:off x="4068417" y="5555145"/>
          <a:ext cx="1615109" cy="1388165"/>
        </a:xfrm>
        <a:prstGeom prst="rect">
          <a:avLst/>
        </a:prstGeom>
        <a:solidFill>
          <a:schemeClr val="accent6">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900" b="0">
              <a:solidFill>
                <a:srgbClr val="00FF00"/>
              </a:solidFill>
            </a:rPr>
            <a:t>6  QUELLES SONT LES           ETAPES PREVUES ?</a:t>
          </a:r>
        </a:p>
        <a:p>
          <a:r>
            <a:rPr lang="fr-CH" sz="900" b="0">
              <a:solidFill>
                <a:schemeClr val="bg1"/>
              </a:solidFill>
            </a:rPr>
            <a:t>LES MESURES A</a:t>
          </a:r>
          <a:r>
            <a:rPr lang="fr-CH" sz="900" b="0" baseline="0">
              <a:solidFill>
                <a:schemeClr val="bg1"/>
              </a:solidFill>
            </a:rPr>
            <a:t> REALISER</a:t>
          </a:r>
          <a:endParaRPr lang="fr-CH" sz="900" b="0">
            <a:solidFill>
              <a:schemeClr val="bg1"/>
            </a:solidFill>
          </a:endParaRPr>
        </a:p>
      </xdr:txBody>
    </xdr:sp>
    <xdr:clientData/>
  </xdr:twoCellAnchor>
  <xdr:twoCellAnchor>
    <xdr:from>
      <xdr:col>1</xdr:col>
      <xdr:colOff>549489</xdr:colOff>
      <xdr:row>14</xdr:row>
      <xdr:rowOff>151732</xdr:rowOff>
    </xdr:from>
    <xdr:to>
      <xdr:col>11</xdr:col>
      <xdr:colOff>370730</xdr:colOff>
      <xdr:row>25</xdr:row>
      <xdr:rowOff>53768</xdr:rowOff>
    </xdr:to>
    <xdr:sp macro="" textlink="">
      <xdr:nvSpPr>
        <xdr:cNvPr id="3" name="Trapèze 2">
          <a:extLst>
            <a:ext uri="{FF2B5EF4-FFF2-40B4-BE49-F238E27FC236}">
              <a16:creationId xmlns:a16="http://schemas.microsoft.com/office/drawing/2014/main" id="{B33445C4-EDBD-4685-8D0E-10BC3A37721B}"/>
            </a:ext>
          </a:extLst>
        </xdr:cNvPr>
        <xdr:cNvSpPr/>
      </xdr:nvSpPr>
      <xdr:spPr>
        <a:xfrm rot="14021595">
          <a:off x="3423742" y="115929"/>
          <a:ext cx="1997536" cy="7441241"/>
        </a:xfrm>
        <a:prstGeom prst="trapezoid">
          <a:avLst>
            <a:gd name="adj" fmla="val 22764"/>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editAs="oneCell">
    <xdr:from>
      <xdr:col>6</xdr:col>
      <xdr:colOff>190499</xdr:colOff>
      <xdr:row>31</xdr:row>
      <xdr:rowOff>132529</xdr:rowOff>
    </xdr:from>
    <xdr:to>
      <xdr:col>8</xdr:col>
      <xdr:colOff>110309</xdr:colOff>
      <xdr:row>36</xdr:row>
      <xdr:rowOff>3419</xdr:rowOff>
    </xdr:to>
    <xdr:pic>
      <xdr:nvPicPr>
        <xdr:cNvPr id="4" name="Image 3">
          <a:extLst>
            <a:ext uri="{FF2B5EF4-FFF2-40B4-BE49-F238E27FC236}">
              <a16:creationId xmlns:a16="http://schemas.microsoft.com/office/drawing/2014/main" id="{F69B6035-CEDE-4D02-99DA-9788BA3AEFB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503" b="13726"/>
        <a:stretch/>
      </xdr:blipFill>
      <xdr:spPr>
        <a:xfrm>
          <a:off x="4152899" y="6057079"/>
          <a:ext cx="1440000" cy="819580"/>
        </a:xfrm>
        <a:prstGeom prst="rect">
          <a:avLst/>
        </a:prstGeom>
      </xdr:spPr>
    </xdr:pic>
    <xdr:clientData/>
  </xdr:twoCellAnchor>
  <xdr:twoCellAnchor>
    <xdr:from>
      <xdr:col>8</xdr:col>
      <xdr:colOff>482876</xdr:colOff>
      <xdr:row>13</xdr:row>
      <xdr:rowOff>72058</xdr:rowOff>
    </xdr:from>
    <xdr:to>
      <xdr:col>10</xdr:col>
      <xdr:colOff>573985</xdr:colOff>
      <xdr:row>20</xdr:row>
      <xdr:rowOff>146601</xdr:rowOff>
    </xdr:to>
    <xdr:sp macro="" textlink="">
      <xdr:nvSpPr>
        <xdr:cNvPr id="5" name="ZoneTexte 4">
          <a:extLst>
            <a:ext uri="{FF2B5EF4-FFF2-40B4-BE49-F238E27FC236}">
              <a16:creationId xmlns:a16="http://schemas.microsoft.com/office/drawing/2014/main" id="{F888598B-0B0A-4280-A8CE-836074D20915}"/>
            </a:ext>
          </a:extLst>
        </xdr:cNvPr>
        <xdr:cNvSpPr txBox="1"/>
      </xdr:nvSpPr>
      <xdr:spPr>
        <a:xfrm>
          <a:off x="5969276" y="2567608"/>
          <a:ext cx="1615109" cy="1408043"/>
        </a:xfrm>
        <a:prstGeom prst="rect">
          <a:avLst/>
        </a:prstGeom>
        <a:solidFill>
          <a:schemeClr val="accent6">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900" b="0">
              <a:solidFill>
                <a:srgbClr val="00FF00"/>
              </a:solidFill>
            </a:rPr>
            <a:t>4</a:t>
          </a:r>
          <a:r>
            <a:rPr lang="fr-CH" sz="900" b="0" baseline="0">
              <a:solidFill>
                <a:srgbClr val="00FF00"/>
              </a:solidFill>
            </a:rPr>
            <a:t> QUE VOULONS-NOUS ATTEINDRE ?</a:t>
          </a:r>
        </a:p>
        <a:p>
          <a:r>
            <a:rPr lang="fr-CH" sz="900" b="0" baseline="0">
              <a:solidFill>
                <a:schemeClr val="bg1"/>
              </a:solidFill>
            </a:rPr>
            <a:t>LES OBJECTIFS STRATEGIQUES</a:t>
          </a:r>
          <a:endParaRPr lang="fr-CH" sz="900" b="0">
            <a:solidFill>
              <a:schemeClr val="bg1"/>
            </a:solidFill>
          </a:endParaRPr>
        </a:p>
      </xdr:txBody>
    </xdr:sp>
    <xdr:clientData/>
  </xdr:twoCellAnchor>
  <xdr:twoCellAnchor editAs="oneCell">
    <xdr:from>
      <xdr:col>8</xdr:col>
      <xdr:colOff>573720</xdr:colOff>
      <xdr:row>16</xdr:row>
      <xdr:rowOff>11595</xdr:rowOff>
    </xdr:from>
    <xdr:to>
      <xdr:col>10</xdr:col>
      <xdr:colOff>491625</xdr:colOff>
      <xdr:row>20</xdr:row>
      <xdr:rowOff>70682</xdr:rowOff>
    </xdr:to>
    <xdr:pic>
      <xdr:nvPicPr>
        <xdr:cNvPr id="6" name="Image 5">
          <a:extLst>
            <a:ext uri="{FF2B5EF4-FFF2-40B4-BE49-F238E27FC236}">
              <a16:creationId xmlns:a16="http://schemas.microsoft.com/office/drawing/2014/main" id="{E2F4CC80-6874-426E-982E-8E07ADA6574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626" r="790" b="5753"/>
        <a:stretch/>
      </xdr:blipFill>
      <xdr:spPr>
        <a:xfrm>
          <a:off x="6060120" y="3078645"/>
          <a:ext cx="1440000" cy="815372"/>
        </a:xfrm>
        <a:prstGeom prst="rect">
          <a:avLst/>
        </a:prstGeom>
      </xdr:spPr>
    </xdr:pic>
    <xdr:clientData/>
  </xdr:twoCellAnchor>
  <xdr:twoCellAnchor>
    <xdr:from>
      <xdr:col>3</xdr:col>
      <xdr:colOff>173935</xdr:colOff>
      <xdr:row>17</xdr:row>
      <xdr:rowOff>40798</xdr:rowOff>
    </xdr:from>
    <xdr:to>
      <xdr:col>8</xdr:col>
      <xdr:colOff>495300</xdr:colOff>
      <xdr:row>31</xdr:row>
      <xdr:rowOff>165652</xdr:rowOff>
    </xdr:to>
    <xdr:sp macro="" textlink="">
      <xdr:nvSpPr>
        <xdr:cNvPr id="7" name="Forme libre : forme 6">
          <a:extLst>
            <a:ext uri="{FF2B5EF4-FFF2-40B4-BE49-F238E27FC236}">
              <a16:creationId xmlns:a16="http://schemas.microsoft.com/office/drawing/2014/main" id="{9BBBA6E6-542B-41DA-BF85-82DA97661029}"/>
            </a:ext>
          </a:extLst>
        </xdr:cNvPr>
        <xdr:cNvSpPr/>
      </xdr:nvSpPr>
      <xdr:spPr>
        <a:xfrm>
          <a:off x="1850335" y="3298348"/>
          <a:ext cx="4131365" cy="2791854"/>
        </a:xfrm>
        <a:custGeom>
          <a:avLst/>
          <a:gdLst>
            <a:gd name="connsiteX0" fmla="*/ 0 w 4240695"/>
            <a:gd name="connsiteY0" fmla="*/ 2775289 h 2775289"/>
            <a:gd name="connsiteX1" fmla="*/ 463826 w 4240695"/>
            <a:gd name="connsiteY1" fmla="*/ 2079550 h 2775289"/>
            <a:gd name="connsiteX2" fmla="*/ 2410239 w 4240695"/>
            <a:gd name="connsiteY2" fmla="*/ 1872485 h 2775289"/>
            <a:gd name="connsiteX3" fmla="*/ 3180521 w 4240695"/>
            <a:gd name="connsiteY3" fmla="*/ 240811 h 2775289"/>
            <a:gd name="connsiteX4" fmla="*/ 4240695 w 4240695"/>
            <a:gd name="connsiteY4" fmla="*/ 8898 h 2775289"/>
            <a:gd name="connsiteX5" fmla="*/ 4240695 w 4240695"/>
            <a:gd name="connsiteY5" fmla="*/ 8898 h 27752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240695" h="2775289">
              <a:moveTo>
                <a:pt x="0" y="2775289"/>
              </a:moveTo>
              <a:cubicBezTo>
                <a:pt x="31059" y="2502653"/>
                <a:pt x="62119" y="2230017"/>
                <a:pt x="463826" y="2079550"/>
              </a:cubicBezTo>
              <a:cubicBezTo>
                <a:pt x="865533" y="1929083"/>
                <a:pt x="1957457" y="2178941"/>
                <a:pt x="2410239" y="1872485"/>
              </a:cubicBezTo>
              <a:cubicBezTo>
                <a:pt x="2863021" y="1566029"/>
                <a:pt x="2875445" y="551409"/>
                <a:pt x="3180521" y="240811"/>
              </a:cubicBezTo>
              <a:cubicBezTo>
                <a:pt x="3485597" y="-69787"/>
                <a:pt x="4240695" y="8898"/>
                <a:pt x="4240695" y="8898"/>
              </a:cubicBezTo>
              <a:lnTo>
                <a:pt x="4240695" y="8898"/>
              </a:lnTo>
            </a:path>
          </a:pathLst>
        </a:custGeom>
        <a:noFill/>
        <a:ln w="69850">
          <a:solidFill>
            <a:schemeClr val="accent5">
              <a:lumMod val="75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4</xdr:col>
      <xdr:colOff>173935</xdr:colOff>
      <xdr:row>27</xdr:row>
      <xdr:rowOff>2</xdr:rowOff>
    </xdr:from>
    <xdr:to>
      <xdr:col>4</xdr:col>
      <xdr:colOff>546651</xdr:colOff>
      <xdr:row>28</xdr:row>
      <xdr:rowOff>124240</xdr:rowOff>
    </xdr:to>
    <xdr:sp macro="" textlink="">
      <xdr:nvSpPr>
        <xdr:cNvPr id="8" name="Étoile à 5 branches 12">
          <a:extLst>
            <a:ext uri="{FF2B5EF4-FFF2-40B4-BE49-F238E27FC236}">
              <a16:creationId xmlns:a16="http://schemas.microsoft.com/office/drawing/2014/main" id="{3188E269-9D34-4505-8417-E8186143AD3B}"/>
            </a:ext>
          </a:extLst>
        </xdr:cNvPr>
        <xdr:cNvSpPr/>
      </xdr:nvSpPr>
      <xdr:spPr>
        <a:xfrm>
          <a:off x="2612335" y="5162552"/>
          <a:ext cx="372716" cy="314738"/>
        </a:xfrm>
        <a:prstGeom prst="star5">
          <a:avLst/>
        </a:prstGeom>
        <a:solidFill>
          <a:schemeClr val="accent1">
            <a:lumMod val="5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CH" sz="700"/>
            <a:t>6</a:t>
          </a:r>
        </a:p>
      </xdr:txBody>
    </xdr:sp>
    <xdr:clientData/>
  </xdr:twoCellAnchor>
  <xdr:twoCellAnchor>
    <xdr:from>
      <xdr:col>6</xdr:col>
      <xdr:colOff>202096</xdr:colOff>
      <xdr:row>26</xdr:row>
      <xdr:rowOff>11597</xdr:rowOff>
    </xdr:from>
    <xdr:to>
      <xdr:col>6</xdr:col>
      <xdr:colOff>574812</xdr:colOff>
      <xdr:row>27</xdr:row>
      <xdr:rowOff>135835</xdr:rowOff>
    </xdr:to>
    <xdr:sp macro="" textlink="">
      <xdr:nvSpPr>
        <xdr:cNvPr id="9" name="Étoile à 5 branches 12">
          <a:extLst>
            <a:ext uri="{FF2B5EF4-FFF2-40B4-BE49-F238E27FC236}">
              <a16:creationId xmlns:a16="http://schemas.microsoft.com/office/drawing/2014/main" id="{2C08E69C-1030-4DEB-8A31-142EBF82280B}"/>
            </a:ext>
          </a:extLst>
        </xdr:cNvPr>
        <xdr:cNvSpPr/>
      </xdr:nvSpPr>
      <xdr:spPr>
        <a:xfrm>
          <a:off x="4164496" y="4983647"/>
          <a:ext cx="372716" cy="314738"/>
        </a:xfrm>
        <a:prstGeom prst="star5">
          <a:avLst/>
        </a:prstGeom>
        <a:solidFill>
          <a:schemeClr val="accent1">
            <a:lumMod val="5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CH" sz="700"/>
            <a:t>6</a:t>
          </a:r>
        </a:p>
      </xdr:txBody>
    </xdr:sp>
    <xdr:clientData/>
  </xdr:twoCellAnchor>
  <xdr:twoCellAnchor>
    <xdr:from>
      <xdr:col>6</xdr:col>
      <xdr:colOff>693668</xdr:colOff>
      <xdr:row>18</xdr:row>
      <xdr:rowOff>103534</xdr:rowOff>
    </xdr:from>
    <xdr:to>
      <xdr:col>7</xdr:col>
      <xdr:colOff>304384</xdr:colOff>
      <xdr:row>20</xdr:row>
      <xdr:rowOff>37272</xdr:rowOff>
    </xdr:to>
    <xdr:sp macro="" textlink="">
      <xdr:nvSpPr>
        <xdr:cNvPr id="10" name="Étoile à 5 branches 12">
          <a:extLst>
            <a:ext uri="{FF2B5EF4-FFF2-40B4-BE49-F238E27FC236}">
              <a16:creationId xmlns:a16="http://schemas.microsoft.com/office/drawing/2014/main" id="{1F9F3191-0DCD-4FF7-8B7B-A8816E68039B}"/>
            </a:ext>
          </a:extLst>
        </xdr:cNvPr>
        <xdr:cNvSpPr/>
      </xdr:nvSpPr>
      <xdr:spPr>
        <a:xfrm>
          <a:off x="4656068" y="3551584"/>
          <a:ext cx="372716" cy="314738"/>
        </a:xfrm>
        <a:prstGeom prst="star5">
          <a:avLst/>
        </a:prstGeom>
        <a:solidFill>
          <a:schemeClr val="accent1">
            <a:lumMod val="5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CH" sz="700"/>
            <a:t>6</a:t>
          </a:r>
        </a:p>
      </xdr:txBody>
    </xdr:sp>
    <xdr:clientData/>
  </xdr:twoCellAnchor>
  <xdr:twoCellAnchor>
    <xdr:from>
      <xdr:col>8</xdr:col>
      <xdr:colOff>749989</xdr:colOff>
      <xdr:row>24</xdr:row>
      <xdr:rowOff>138318</xdr:rowOff>
    </xdr:from>
    <xdr:to>
      <xdr:col>11</xdr:col>
      <xdr:colOff>79098</xdr:colOff>
      <xdr:row>32</xdr:row>
      <xdr:rowOff>55493</xdr:rowOff>
    </xdr:to>
    <xdr:sp macro="" textlink="">
      <xdr:nvSpPr>
        <xdr:cNvPr id="11" name="ZoneTexte 10">
          <a:extLst>
            <a:ext uri="{FF2B5EF4-FFF2-40B4-BE49-F238E27FC236}">
              <a16:creationId xmlns:a16="http://schemas.microsoft.com/office/drawing/2014/main" id="{5627D0B8-184F-4950-B45D-28E6055AFD93}"/>
            </a:ext>
          </a:extLst>
        </xdr:cNvPr>
        <xdr:cNvSpPr txBox="1"/>
      </xdr:nvSpPr>
      <xdr:spPr>
        <a:xfrm>
          <a:off x="6236389" y="4729368"/>
          <a:ext cx="1615109" cy="1441175"/>
        </a:xfrm>
        <a:prstGeom prst="rect">
          <a:avLst/>
        </a:prstGeom>
        <a:solidFill>
          <a:schemeClr val="accent6">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900" b="0">
              <a:solidFill>
                <a:srgbClr val="00FF00"/>
              </a:solidFill>
            </a:rPr>
            <a:t>5 QUEL CHEMIN PRENONS-  NOUS ?</a:t>
          </a:r>
        </a:p>
        <a:p>
          <a:r>
            <a:rPr lang="fr-CH" sz="900" b="0">
              <a:solidFill>
                <a:schemeClr val="bg1"/>
              </a:solidFill>
            </a:rPr>
            <a:t>LES</a:t>
          </a:r>
          <a:r>
            <a:rPr lang="fr-CH" sz="900" b="0" baseline="0">
              <a:solidFill>
                <a:schemeClr val="bg1"/>
              </a:solidFill>
            </a:rPr>
            <a:t> AXES STRATEGIQUES</a:t>
          </a:r>
          <a:endParaRPr lang="fr-CH" sz="900" b="0">
            <a:solidFill>
              <a:schemeClr val="bg1"/>
            </a:solidFill>
          </a:endParaRPr>
        </a:p>
      </xdr:txBody>
    </xdr:sp>
    <xdr:clientData/>
  </xdr:twoCellAnchor>
  <xdr:twoCellAnchor editAs="oneCell">
    <xdr:from>
      <xdr:col>9</xdr:col>
      <xdr:colOff>85311</xdr:colOff>
      <xdr:row>27</xdr:row>
      <xdr:rowOff>79100</xdr:rowOff>
    </xdr:from>
    <xdr:to>
      <xdr:col>10</xdr:col>
      <xdr:colOff>761406</xdr:colOff>
      <xdr:row>31</xdr:row>
      <xdr:rowOff>147817</xdr:rowOff>
    </xdr:to>
    <xdr:pic>
      <xdr:nvPicPr>
        <xdr:cNvPr id="12" name="Image 11">
          <a:extLst>
            <a:ext uri="{FF2B5EF4-FFF2-40B4-BE49-F238E27FC236}">
              <a16:creationId xmlns:a16="http://schemas.microsoft.com/office/drawing/2014/main" id="{8F9489A6-3156-4539-B39B-2C5B5E286DA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4760" b="1"/>
        <a:stretch/>
      </xdr:blipFill>
      <xdr:spPr>
        <a:xfrm>
          <a:off x="6333711" y="5241650"/>
          <a:ext cx="1440000" cy="830717"/>
        </a:xfrm>
        <a:prstGeom prst="rect">
          <a:avLst/>
        </a:prstGeom>
      </xdr:spPr>
    </xdr:pic>
    <xdr:clientData/>
  </xdr:twoCellAnchor>
  <xdr:twoCellAnchor>
    <xdr:from>
      <xdr:col>7</xdr:col>
      <xdr:colOff>619125</xdr:colOff>
      <xdr:row>17</xdr:row>
      <xdr:rowOff>133350</xdr:rowOff>
    </xdr:from>
    <xdr:to>
      <xdr:col>9</xdr:col>
      <xdr:colOff>8283</xdr:colOff>
      <xdr:row>24</xdr:row>
      <xdr:rowOff>173936</xdr:rowOff>
    </xdr:to>
    <xdr:cxnSp macro="">
      <xdr:nvCxnSpPr>
        <xdr:cNvPr id="13" name="Connecteur droit avec flèche 12">
          <a:extLst>
            <a:ext uri="{FF2B5EF4-FFF2-40B4-BE49-F238E27FC236}">
              <a16:creationId xmlns:a16="http://schemas.microsoft.com/office/drawing/2014/main" id="{7372E12F-3403-42CC-9740-3674463F9982}"/>
            </a:ext>
          </a:extLst>
        </xdr:cNvPr>
        <xdr:cNvCxnSpPr/>
      </xdr:nvCxnSpPr>
      <xdr:spPr>
        <a:xfrm flipH="1" flipV="1">
          <a:off x="5343525" y="3390900"/>
          <a:ext cx="913158" cy="1374086"/>
        </a:xfrm>
        <a:prstGeom prst="straightConnector1">
          <a:avLst/>
        </a:prstGeom>
        <a:ln>
          <a:prstDash val="sysDash"/>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475468</xdr:colOff>
      <xdr:row>28</xdr:row>
      <xdr:rowOff>124239</xdr:rowOff>
    </xdr:from>
    <xdr:to>
      <xdr:col>6</xdr:col>
      <xdr:colOff>106017</xdr:colOff>
      <xdr:row>32</xdr:row>
      <xdr:rowOff>134178</xdr:rowOff>
    </xdr:to>
    <xdr:cxnSp macro="">
      <xdr:nvCxnSpPr>
        <xdr:cNvPr id="14" name="Connecteur droit avec flèche 13">
          <a:extLst>
            <a:ext uri="{FF2B5EF4-FFF2-40B4-BE49-F238E27FC236}">
              <a16:creationId xmlns:a16="http://schemas.microsoft.com/office/drawing/2014/main" id="{8C3D2C45-A434-483A-8192-F2C37CBBFBEF}"/>
            </a:ext>
          </a:extLst>
        </xdr:cNvPr>
        <xdr:cNvCxnSpPr>
          <a:stCxn id="2" idx="1"/>
          <a:endCxn id="8" idx="3"/>
        </xdr:cNvCxnSpPr>
      </xdr:nvCxnSpPr>
      <xdr:spPr>
        <a:xfrm flipH="1" flipV="1">
          <a:off x="2913868" y="5477289"/>
          <a:ext cx="1154549" cy="771939"/>
        </a:xfrm>
        <a:prstGeom prst="straightConnector1">
          <a:avLst/>
        </a:prstGeom>
        <a:ln>
          <a:prstDash val="sysDash"/>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503629</xdr:colOff>
      <xdr:row>27</xdr:row>
      <xdr:rowOff>135834</xdr:rowOff>
    </xdr:from>
    <xdr:to>
      <xdr:col>6</xdr:col>
      <xdr:colOff>657226</xdr:colOff>
      <xdr:row>29</xdr:row>
      <xdr:rowOff>28576</xdr:rowOff>
    </xdr:to>
    <xdr:cxnSp macro="">
      <xdr:nvCxnSpPr>
        <xdr:cNvPr id="15" name="Connecteur droit avec flèche 14">
          <a:extLst>
            <a:ext uri="{FF2B5EF4-FFF2-40B4-BE49-F238E27FC236}">
              <a16:creationId xmlns:a16="http://schemas.microsoft.com/office/drawing/2014/main" id="{38446D1C-07B5-4912-98D1-839C4D4EF7D1}"/>
            </a:ext>
          </a:extLst>
        </xdr:cNvPr>
        <xdr:cNvCxnSpPr>
          <a:endCxn id="9" idx="3"/>
        </xdr:cNvCxnSpPr>
      </xdr:nvCxnSpPr>
      <xdr:spPr>
        <a:xfrm flipH="1" flipV="1">
          <a:off x="4466029" y="5298384"/>
          <a:ext cx="153597" cy="273742"/>
        </a:xfrm>
        <a:prstGeom prst="straightConnector1">
          <a:avLst/>
        </a:prstGeom>
        <a:ln>
          <a:prstDash val="sysDash"/>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219075</xdr:colOff>
      <xdr:row>20</xdr:row>
      <xdr:rowOff>37271</xdr:rowOff>
    </xdr:from>
    <xdr:to>
      <xdr:col>7</xdr:col>
      <xdr:colOff>233201</xdr:colOff>
      <xdr:row>28</xdr:row>
      <xdr:rowOff>133350</xdr:rowOff>
    </xdr:to>
    <xdr:cxnSp macro="">
      <xdr:nvCxnSpPr>
        <xdr:cNvPr id="16" name="Connecteur droit avec flèche 15">
          <a:extLst>
            <a:ext uri="{FF2B5EF4-FFF2-40B4-BE49-F238E27FC236}">
              <a16:creationId xmlns:a16="http://schemas.microsoft.com/office/drawing/2014/main" id="{34FD4974-8837-4CA0-BC6A-1718A39BA119}"/>
            </a:ext>
          </a:extLst>
        </xdr:cNvPr>
        <xdr:cNvCxnSpPr>
          <a:endCxn id="10" idx="3"/>
        </xdr:cNvCxnSpPr>
      </xdr:nvCxnSpPr>
      <xdr:spPr>
        <a:xfrm flipV="1">
          <a:off x="4943475" y="3866321"/>
          <a:ext cx="14126" cy="1620079"/>
        </a:xfrm>
        <a:prstGeom prst="straightConnector1">
          <a:avLst/>
        </a:prstGeom>
        <a:ln>
          <a:prstDash val="sysDash"/>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364021</xdr:colOff>
      <xdr:row>8</xdr:row>
      <xdr:rowOff>9526</xdr:rowOff>
    </xdr:from>
    <xdr:to>
      <xdr:col>5</xdr:col>
      <xdr:colOff>455130</xdr:colOff>
      <xdr:row>16</xdr:row>
      <xdr:rowOff>128796</xdr:rowOff>
    </xdr:to>
    <xdr:sp macro="" textlink="">
      <xdr:nvSpPr>
        <xdr:cNvPr id="17" name="ZoneTexte 16">
          <a:extLst>
            <a:ext uri="{FF2B5EF4-FFF2-40B4-BE49-F238E27FC236}">
              <a16:creationId xmlns:a16="http://schemas.microsoft.com/office/drawing/2014/main" id="{EF48B454-C382-4BE9-9187-63ABD285998F}"/>
            </a:ext>
          </a:extLst>
        </xdr:cNvPr>
        <xdr:cNvSpPr txBox="1"/>
      </xdr:nvSpPr>
      <xdr:spPr>
        <a:xfrm>
          <a:off x="2040421" y="1552576"/>
          <a:ext cx="1615109" cy="1643270"/>
        </a:xfrm>
        <a:prstGeom prst="rect">
          <a:avLst/>
        </a:prstGeom>
        <a:solidFill>
          <a:schemeClr val="accent6">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900" b="0">
              <a:solidFill>
                <a:srgbClr val="00FF00"/>
              </a:solidFill>
            </a:rPr>
            <a:t>2 COMMENT EST L'ENVIRONNEMENT ?</a:t>
          </a:r>
        </a:p>
        <a:p>
          <a:r>
            <a:rPr lang="fr-CH" sz="900" b="0">
              <a:solidFill>
                <a:schemeClr val="bg1"/>
              </a:solidFill>
            </a:rPr>
            <a:t>l'ANALYSE DU CONTEXTE</a:t>
          </a:r>
        </a:p>
        <a:p>
          <a:r>
            <a:rPr lang="fr-CH" sz="900" b="0">
              <a:solidFill>
                <a:schemeClr val="bg1"/>
              </a:solidFill>
            </a:rPr>
            <a:t>Opportunités, menaces</a:t>
          </a:r>
        </a:p>
      </xdr:txBody>
    </xdr:sp>
    <xdr:clientData/>
  </xdr:twoCellAnchor>
  <xdr:twoCellAnchor editAs="oneCell">
    <xdr:from>
      <xdr:col>3</xdr:col>
      <xdr:colOff>452645</xdr:colOff>
      <xdr:row>11</xdr:row>
      <xdr:rowOff>176006</xdr:rowOff>
    </xdr:from>
    <xdr:to>
      <xdr:col>5</xdr:col>
      <xdr:colOff>376265</xdr:colOff>
      <xdr:row>16</xdr:row>
      <xdr:rowOff>41920</xdr:rowOff>
    </xdr:to>
    <xdr:pic>
      <xdr:nvPicPr>
        <xdr:cNvPr id="18" name="Image 17">
          <a:extLst>
            <a:ext uri="{FF2B5EF4-FFF2-40B4-BE49-F238E27FC236}">
              <a16:creationId xmlns:a16="http://schemas.microsoft.com/office/drawing/2014/main" id="{BE3E3278-4628-4F73-A71D-5197700664BF}"/>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002"/>
        <a:stretch/>
      </xdr:blipFill>
      <xdr:spPr>
        <a:xfrm>
          <a:off x="2129045" y="2290556"/>
          <a:ext cx="1440000" cy="814604"/>
        </a:xfrm>
        <a:prstGeom prst="rect">
          <a:avLst/>
        </a:prstGeom>
      </xdr:spPr>
    </xdr:pic>
    <xdr:clientData/>
  </xdr:twoCellAnchor>
  <xdr:twoCellAnchor>
    <xdr:from>
      <xdr:col>9</xdr:col>
      <xdr:colOff>180561</xdr:colOff>
      <xdr:row>1</xdr:row>
      <xdr:rowOff>241854</xdr:rowOff>
    </xdr:from>
    <xdr:to>
      <xdr:col>12</xdr:col>
      <xdr:colOff>54561</xdr:colOff>
      <xdr:row>13</xdr:row>
      <xdr:rowOff>58704</xdr:rowOff>
    </xdr:to>
    <xdr:sp macro="" textlink="">
      <xdr:nvSpPr>
        <xdr:cNvPr id="19" name="Ellipse 18">
          <a:extLst>
            <a:ext uri="{FF2B5EF4-FFF2-40B4-BE49-F238E27FC236}">
              <a16:creationId xmlns:a16="http://schemas.microsoft.com/office/drawing/2014/main" id="{7A6126DC-59E0-499A-A6D5-C9D81C267D1D}"/>
            </a:ext>
          </a:extLst>
        </xdr:cNvPr>
        <xdr:cNvSpPr/>
      </xdr:nvSpPr>
      <xdr:spPr>
        <a:xfrm>
          <a:off x="6428961" y="394254"/>
          <a:ext cx="2160000" cy="2160000"/>
        </a:xfrm>
        <a:prstGeom prst="ellipse">
          <a:avLst/>
        </a:prstGeom>
        <a:solidFill>
          <a:schemeClr val="accent1">
            <a:alpha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9</xdr:col>
      <xdr:colOff>444363</xdr:colOff>
      <xdr:row>3</xdr:row>
      <xdr:rowOff>180976</xdr:rowOff>
    </xdr:from>
    <xdr:to>
      <xdr:col>11</xdr:col>
      <xdr:colOff>535472</xdr:colOff>
      <xdr:row>11</xdr:row>
      <xdr:rowOff>67090</xdr:rowOff>
    </xdr:to>
    <xdr:sp macro="" textlink="">
      <xdr:nvSpPr>
        <xdr:cNvPr id="20" name="ZoneTexte 19">
          <a:extLst>
            <a:ext uri="{FF2B5EF4-FFF2-40B4-BE49-F238E27FC236}">
              <a16:creationId xmlns:a16="http://schemas.microsoft.com/office/drawing/2014/main" id="{9315C538-F9F8-4758-A17B-01CCC744F236}"/>
            </a:ext>
          </a:extLst>
        </xdr:cNvPr>
        <xdr:cNvSpPr txBox="1"/>
      </xdr:nvSpPr>
      <xdr:spPr>
        <a:xfrm>
          <a:off x="6692763" y="904876"/>
          <a:ext cx="1615109" cy="1467264"/>
        </a:xfrm>
        <a:prstGeom prst="rect">
          <a:avLst/>
        </a:prstGeom>
        <a:solidFill>
          <a:schemeClr val="accent6">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900" b="0">
              <a:solidFill>
                <a:srgbClr val="00FF00"/>
              </a:solidFill>
            </a:rPr>
            <a:t>3 QUEL</a:t>
          </a:r>
          <a:r>
            <a:rPr lang="fr-CH" sz="900" b="0" baseline="0">
              <a:solidFill>
                <a:srgbClr val="00FF00"/>
              </a:solidFill>
            </a:rPr>
            <a:t> CAP SUIVONS-NOUS ET POURQUOI ?</a:t>
          </a:r>
        </a:p>
        <a:p>
          <a:r>
            <a:rPr lang="fr-CH" sz="900" b="0" baseline="0">
              <a:solidFill>
                <a:schemeClr val="bg1"/>
              </a:solidFill>
            </a:rPr>
            <a:t>LA VISION &amp; LA MISSION</a:t>
          </a:r>
          <a:endParaRPr lang="fr-CH" sz="900" b="0">
            <a:solidFill>
              <a:schemeClr val="bg1"/>
            </a:solidFill>
          </a:endParaRPr>
        </a:p>
      </xdr:txBody>
    </xdr:sp>
    <xdr:clientData/>
  </xdr:twoCellAnchor>
  <xdr:twoCellAnchor editAs="oneCell">
    <xdr:from>
      <xdr:col>9</xdr:col>
      <xdr:colOff>527189</xdr:colOff>
      <xdr:row>6</xdr:row>
      <xdr:rowOff>114308</xdr:rowOff>
    </xdr:from>
    <xdr:to>
      <xdr:col>11</xdr:col>
      <xdr:colOff>452714</xdr:colOff>
      <xdr:row>10</xdr:row>
      <xdr:rowOff>170723</xdr:rowOff>
    </xdr:to>
    <xdr:pic>
      <xdr:nvPicPr>
        <xdr:cNvPr id="21" name="Image 20">
          <a:extLst>
            <a:ext uri="{FF2B5EF4-FFF2-40B4-BE49-F238E27FC236}">
              <a16:creationId xmlns:a16="http://schemas.microsoft.com/office/drawing/2014/main" id="{9A21F7B2-B8AD-41EF-BA82-0BFFC4996CD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315"/>
        <a:stretch/>
      </xdr:blipFill>
      <xdr:spPr>
        <a:xfrm>
          <a:off x="6775589" y="1466858"/>
          <a:ext cx="1449525" cy="818415"/>
        </a:xfrm>
        <a:prstGeom prst="rect">
          <a:avLst/>
        </a:prstGeom>
      </xdr:spPr>
    </xdr:pic>
    <xdr:clientData/>
  </xdr:twoCellAnchor>
  <xdr:twoCellAnchor>
    <xdr:from>
      <xdr:col>1</xdr:col>
      <xdr:colOff>132521</xdr:colOff>
      <xdr:row>24</xdr:row>
      <xdr:rowOff>57150</xdr:rowOff>
    </xdr:from>
    <xdr:to>
      <xdr:col>3</xdr:col>
      <xdr:colOff>223630</xdr:colOff>
      <xdr:row>35</xdr:row>
      <xdr:rowOff>33131</xdr:rowOff>
    </xdr:to>
    <xdr:sp macro="" textlink="">
      <xdr:nvSpPr>
        <xdr:cNvPr id="22" name="ZoneTexte 21">
          <a:extLst>
            <a:ext uri="{FF2B5EF4-FFF2-40B4-BE49-F238E27FC236}">
              <a16:creationId xmlns:a16="http://schemas.microsoft.com/office/drawing/2014/main" id="{2A5AAE50-566F-4104-B241-40BEB806846C}"/>
            </a:ext>
          </a:extLst>
        </xdr:cNvPr>
        <xdr:cNvSpPr txBox="1"/>
      </xdr:nvSpPr>
      <xdr:spPr>
        <a:xfrm>
          <a:off x="284921" y="4648200"/>
          <a:ext cx="1615109" cy="2071481"/>
        </a:xfrm>
        <a:prstGeom prst="rect">
          <a:avLst/>
        </a:prstGeom>
        <a:solidFill>
          <a:schemeClr val="accent6">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900" b="0">
              <a:solidFill>
                <a:srgbClr val="00FF00"/>
              </a:solidFill>
            </a:rPr>
            <a:t>1 D'OÙ PARTONS-NOUS ?</a:t>
          </a:r>
        </a:p>
        <a:p>
          <a:r>
            <a:rPr lang="fr-CH" sz="900" b="0">
              <a:solidFill>
                <a:schemeClr val="bg1"/>
              </a:solidFill>
            </a:rPr>
            <a:t>L'ANALYSE DE LA SITUATION DE DEPART</a:t>
          </a:r>
        </a:p>
        <a:p>
          <a:r>
            <a:rPr lang="fr-CH" sz="900" b="0" u="sng">
              <a:solidFill>
                <a:schemeClr val="bg1"/>
              </a:solidFill>
            </a:rPr>
            <a:t>Exploitation</a:t>
          </a:r>
          <a:r>
            <a:rPr lang="fr-CH" sz="900" b="0" baseline="0">
              <a:solidFill>
                <a:schemeClr val="bg1"/>
              </a:solidFill>
            </a:rPr>
            <a:t> : forces, faiblesses</a:t>
          </a:r>
        </a:p>
        <a:p>
          <a:r>
            <a:rPr lang="fr-CH" sz="900" b="0" u="sng" baseline="0">
              <a:solidFill>
                <a:schemeClr val="bg1"/>
              </a:solidFill>
            </a:rPr>
            <a:t>Exploitant-e</a:t>
          </a:r>
          <a:r>
            <a:rPr lang="fr-CH" sz="900" b="0" u="none" baseline="0">
              <a:solidFill>
                <a:schemeClr val="bg1"/>
              </a:solidFill>
            </a:rPr>
            <a:t> </a:t>
          </a:r>
          <a:r>
            <a:rPr lang="fr-CH" sz="900" b="0" baseline="0">
              <a:solidFill>
                <a:schemeClr val="bg1"/>
              </a:solidFill>
            </a:rPr>
            <a:t>: valeur, buts professionnels, forces, faiblesses</a:t>
          </a:r>
          <a:endParaRPr lang="fr-CH" sz="900" b="0">
            <a:solidFill>
              <a:schemeClr val="bg1"/>
            </a:solidFill>
          </a:endParaRPr>
        </a:p>
      </xdr:txBody>
    </xdr:sp>
    <xdr:clientData/>
  </xdr:twoCellAnchor>
  <xdr:twoCellAnchor editAs="oneCell">
    <xdr:from>
      <xdr:col>1</xdr:col>
      <xdr:colOff>224876</xdr:colOff>
      <xdr:row>30</xdr:row>
      <xdr:rowOff>72061</xdr:rowOff>
    </xdr:from>
    <xdr:to>
      <xdr:col>3</xdr:col>
      <xdr:colOff>148496</xdr:colOff>
      <xdr:row>34</xdr:row>
      <xdr:rowOff>144751</xdr:rowOff>
    </xdr:to>
    <xdr:pic>
      <xdr:nvPicPr>
        <xdr:cNvPr id="23" name="Image 22">
          <a:extLst>
            <a:ext uri="{FF2B5EF4-FFF2-40B4-BE49-F238E27FC236}">
              <a16:creationId xmlns:a16="http://schemas.microsoft.com/office/drawing/2014/main" id="{D9496B01-8540-4700-8666-208E127DE32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77276" y="5806111"/>
          <a:ext cx="1440000" cy="823260"/>
        </a:xfrm>
        <a:prstGeom prst="rect">
          <a:avLst/>
        </a:prstGeom>
      </xdr:spPr>
    </xdr:pic>
    <xdr:clientData/>
  </xdr:twoCellAnchor>
  <xdr:twoCellAnchor>
    <xdr:from>
      <xdr:col>2</xdr:col>
      <xdr:colOff>178076</xdr:colOff>
      <xdr:row>12</xdr:row>
      <xdr:rowOff>69162</xdr:rowOff>
    </xdr:from>
    <xdr:to>
      <xdr:col>3</xdr:col>
      <xdr:colOff>364021</xdr:colOff>
      <xdr:row>24</xdr:row>
      <xdr:rowOff>57151</xdr:rowOff>
    </xdr:to>
    <xdr:cxnSp macro="">
      <xdr:nvCxnSpPr>
        <xdr:cNvPr id="24" name="Connecteur : en arc 23">
          <a:extLst>
            <a:ext uri="{FF2B5EF4-FFF2-40B4-BE49-F238E27FC236}">
              <a16:creationId xmlns:a16="http://schemas.microsoft.com/office/drawing/2014/main" id="{14DBC5EB-BBBB-40C1-9D17-63F843A7E7EC}"/>
            </a:ext>
          </a:extLst>
        </xdr:cNvPr>
        <xdr:cNvCxnSpPr>
          <a:stCxn id="22" idx="0"/>
          <a:endCxn id="17" idx="1"/>
        </xdr:cNvCxnSpPr>
      </xdr:nvCxnSpPr>
      <xdr:spPr>
        <a:xfrm rot="5400000" flipH="1" flipV="1">
          <a:off x="429454" y="3037234"/>
          <a:ext cx="2273989" cy="947945"/>
        </a:xfrm>
        <a:prstGeom prst="curvedConnector2">
          <a:avLst/>
        </a:prstGeom>
        <a:ln w="57150" cap="flat" cmpd="sng" algn="ctr">
          <a:solidFill>
            <a:schemeClr val="accent6">
              <a:lumMod val="50000"/>
            </a:schemeClr>
          </a:solidFill>
          <a:prstDash val="sysDash"/>
          <a:round/>
          <a:headEnd type="none" w="med" len="med"/>
          <a:tailEnd type="triangl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455130</xdr:colOff>
      <xdr:row>7</xdr:row>
      <xdr:rowOff>95458</xdr:rowOff>
    </xdr:from>
    <xdr:to>
      <xdr:col>9</xdr:col>
      <xdr:colOff>444363</xdr:colOff>
      <xdr:row>12</xdr:row>
      <xdr:rowOff>69161</xdr:rowOff>
    </xdr:to>
    <xdr:cxnSp macro="">
      <xdr:nvCxnSpPr>
        <xdr:cNvPr id="25" name="Connecteur : en arc 24">
          <a:extLst>
            <a:ext uri="{FF2B5EF4-FFF2-40B4-BE49-F238E27FC236}">
              <a16:creationId xmlns:a16="http://schemas.microsoft.com/office/drawing/2014/main" id="{9343DE2B-42DB-4725-B239-C26B685F7BF6}"/>
            </a:ext>
          </a:extLst>
        </xdr:cNvPr>
        <xdr:cNvCxnSpPr>
          <a:stCxn id="17" idx="3"/>
          <a:endCxn id="20" idx="1"/>
        </xdr:cNvCxnSpPr>
      </xdr:nvCxnSpPr>
      <xdr:spPr>
        <a:xfrm flipV="1">
          <a:off x="3655530" y="1638508"/>
          <a:ext cx="3037233" cy="926203"/>
        </a:xfrm>
        <a:prstGeom prst="curvedConnector3">
          <a:avLst>
            <a:gd name="adj1" fmla="val 50000"/>
          </a:avLst>
        </a:prstGeom>
        <a:ln w="57150" cap="flat" cmpd="sng" algn="ctr">
          <a:solidFill>
            <a:schemeClr val="accent6">
              <a:lumMod val="50000"/>
            </a:schemeClr>
          </a:solidFill>
          <a:prstDash val="sysDash"/>
          <a:round/>
          <a:headEnd type="none" w="med" len="med"/>
          <a:tailEnd type="triangl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528431</xdr:colOff>
      <xdr:row>11</xdr:row>
      <xdr:rowOff>67091</xdr:rowOff>
    </xdr:from>
    <xdr:to>
      <xdr:col>10</xdr:col>
      <xdr:colOff>489918</xdr:colOff>
      <xdr:row>13</xdr:row>
      <xdr:rowOff>72059</xdr:rowOff>
    </xdr:to>
    <xdr:cxnSp macro="">
      <xdr:nvCxnSpPr>
        <xdr:cNvPr id="26" name="Connecteur : en arc 25">
          <a:extLst>
            <a:ext uri="{FF2B5EF4-FFF2-40B4-BE49-F238E27FC236}">
              <a16:creationId xmlns:a16="http://schemas.microsoft.com/office/drawing/2014/main" id="{87477618-29E3-42CB-B5DA-F7123C485065}"/>
            </a:ext>
          </a:extLst>
        </xdr:cNvPr>
        <xdr:cNvCxnSpPr>
          <a:stCxn id="20" idx="2"/>
          <a:endCxn id="5" idx="0"/>
        </xdr:cNvCxnSpPr>
      </xdr:nvCxnSpPr>
      <xdr:spPr>
        <a:xfrm rot="5400000">
          <a:off x="6945591" y="2203381"/>
          <a:ext cx="385968" cy="723487"/>
        </a:xfrm>
        <a:prstGeom prst="curvedConnector3">
          <a:avLst>
            <a:gd name="adj1" fmla="val 50000"/>
          </a:avLst>
        </a:prstGeom>
        <a:ln w="57150" cap="flat" cmpd="sng" algn="ctr">
          <a:solidFill>
            <a:schemeClr val="accent6">
              <a:lumMod val="50000"/>
            </a:schemeClr>
          </a:solidFill>
          <a:prstDash val="sysDash"/>
          <a:round/>
          <a:headEnd type="none" w="med" len="med"/>
          <a:tailEnd type="triangl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528431</xdr:colOff>
      <xdr:row>20</xdr:row>
      <xdr:rowOff>146600</xdr:rowOff>
    </xdr:from>
    <xdr:to>
      <xdr:col>10</xdr:col>
      <xdr:colOff>33544</xdr:colOff>
      <xdr:row>24</xdr:row>
      <xdr:rowOff>138317</xdr:rowOff>
    </xdr:to>
    <xdr:cxnSp macro="">
      <xdr:nvCxnSpPr>
        <xdr:cNvPr id="27" name="Connecteur : en arc 26">
          <a:extLst>
            <a:ext uri="{FF2B5EF4-FFF2-40B4-BE49-F238E27FC236}">
              <a16:creationId xmlns:a16="http://schemas.microsoft.com/office/drawing/2014/main" id="{3455B4AD-1959-4C58-8BB2-C139B075D06B}"/>
            </a:ext>
          </a:extLst>
        </xdr:cNvPr>
        <xdr:cNvCxnSpPr>
          <a:stCxn id="5" idx="2"/>
          <a:endCxn id="11" idx="0"/>
        </xdr:cNvCxnSpPr>
      </xdr:nvCxnSpPr>
      <xdr:spPr>
        <a:xfrm rot="16200000" flipH="1">
          <a:off x="6533529" y="4218952"/>
          <a:ext cx="753717" cy="267113"/>
        </a:xfrm>
        <a:prstGeom prst="curvedConnector3">
          <a:avLst>
            <a:gd name="adj1" fmla="val 50000"/>
          </a:avLst>
        </a:prstGeom>
        <a:ln w="57150" cap="flat" cmpd="sng" algn="ctr">
          <a:solidFill>
            <a:schemeClr val="accent6">
              <a:lumMod val="50000"/>
            </a:schemeClr>
          </a:solidFill>
          <a:prstDash val="sysDash"/>
          <a:round/>
          <a:headEnd type="none" w="med" len="med"/>
          <a:tailEnd type="triangl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8</xdr:col>
      <xdr:colOff>197127</xdr:colOff>
      <xdr:row>29</xdr:row>
      <xdr:rowOff>85724</xdr:rowOff>
    </xdr:from>
    <xdr:to>
      <xdr:col>9</xdr:col>
      <xdr:colOff>66676</xdr:colOff>
      <xdr:row>32</xdr:row>
      <xdr:rowOff>134177</xdr:rowOff>
    </xdr:to>
    <xdr:cxnSp macro="">
      <xdr:nvCxnSpPr>
        <xdr:cNvPr id="28" name="Connecteur : en arc 27">
          <a:extLst>
            <a:ext uri="{FF2B5EF4-FFF2-40B4-BE49-F238E27FC236}">
              <a16:creationId xmlns:a16="http://schemas.microsoft.com/office/drawing/2014/main" id="{1F8F8CEF-61E3-40DA-8423-B9A660FF8D44}"/>
            </a:ext>
          </a:extLst>
        </xdr:cNvPr>
        <xdr:cNvCxnSpPr>
          <a:endCxn id="2" idx="3"/>
        </xdr:cNvCxnSpPr>
      </xdr:nvCxnSpPr>
      <xdr:spPr>
        <a:xfrm rot="10800000" flipV="1">
          <a:off x="5683527" y="5629274"/>
          <a:ext cx="631549" cy="619953"/>
        </a:xfrm>
        <a:prstGeom prst="curvedConnector3">
          <a:avLst>
            <a:gd name="adj1" fmla="val 50000"/>
          </a:avLst>
        </a:prstGeom>
        <a:ln w="57150" cap="flat" cmpd="sng" algn="ctr">
          <a:solidFill>
            <a:schemeClr val="accent6">
              <a:lumMod val="50000"/>
            </a:schemeClr>
          </a:solidFill>
          <a:prstDash val="sysDash"/>
          <a:round/>
          <a:headEnd type="none" w="med" len="med"/>
          <a:tailEnd type="triangl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238126</xdr:colOff>
      <xdr:row>33</xdr:row>
      <xdr:rowOff>28573</xdr:rowOff>
    </xdr:from>
    <xdr:to>
      <xdr:col>6</xdr:col>
      <xdr:colOff>114303</xdr:colOff>
      <xdr:row>34</xdr:row>
      <xdr:rowOff>9525</xdr:rowOff>
    </xdr:to>
    <xdr:cxnSp macro="">
      <xdr:nvCxnSpPr>
        <xdr:cNvPr id="29" name="Connecteur : en arc 28">
          <a:extLst>
            <a:ext uri="{FF2B5EF4-FFF2-40B4-BE49-F238E27FC236}">
              <a16:creationId xmlns:a16="http://schemas.microsoft.com/office/drawing/2014/main" id="{6E7CA619-10CC-4AF4-AD00-04A586C923E0}"/>
            </a:ext>
          </a:extLst>
        </xdr:cNvPr>
        <xdr:cNvCxnSpPr/>
      </xdr:nvCxnSpPr>
      <xdr:spPr>
        <a:xfrm rot="10800000" flipV="1">
          <a:off x="1914526" y="6334123"/>
          <a:ext cx="2162177" cy="171452"/>
        </a:xfrm>
        <a:prstGeom prst="curvedConnector3">
          <a:avLst>
            <a:gd name="adj1" fmla="val 50000"/>
          </a:avLst>
        </a:prstGeom>
        <a:ln w="57150" cap="flat" cmpd="sng" algn="ctr">
          <a:solidFill>
            <a:schemeClr val="accent6">
              <a:lumMod val="50000"/>
            </a:schemeClr>
          </a:solidFill>
          <a:prstDash val="sysDash"/>
          <a:round/>
          <a:headEnd type="none" w="med" len="med"/>
          <a:tailEnd type="triangl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10</xdr:col>
      <xdr:colOff>38100</xdr:colOff>
      <xdr:row>0</xdr:row>
      <xdr:rowOff>38100</xdr:rowOff>
    </xdr:from>
    <xdr:to>
      <xdr:col>12</xdr:col>
      <xdr:colOff>733425</xdr:colOff>
      <xdr:row>1</xdr:row>
      <xdr:rowOff>190500</xdr:rowOff>
    </xdr:to>
    <xdr:sp macro="" textlink="">
      <xdr:nvSpPr>
        <xdr:cNvPr id="30" name="Rectangle : coins arrondis 29">
          <a:hlinkClick xmlns:r="http://schemas.openxmlformats.org/officeDocument/2006/relationships" r:id="rId7"/>
          <a:extLst>
            <a:ext uri="{FF2B5EF4-FFF2-40B4-BE49-F238E27FC236}">
              <a16:creationId xmlns:a16="http://schemas.microsoft.com/office/drawing/2014/main" id="{4A7013DC-2839-2F24-09DD-CDC601078BF2}"/>
            </a:ext>
          </a:extLst>
        </xdr:cNvPr>
        <xdr:cNvSpPr/>
      </xdr:nvSpPr>
      <xdr:spPr>
        <a:xfrm>
          <a:off x="7048500" y="38100"/>
          <a:ext cx="2219325" cy="495300"/>
        </a:xfrm>
        <a:prstGeom prst="roundRect">
          <a:avLst/>
        </a:prstGeom>
        <a:solidFill>
          <a:srgbClr val="C00000"/>
        </a:solidFill>
        <a:ln>
          <a:noFill/>
        </a:ln>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lang="fr-CH" sz="1100"/>
            <a:t>Visionner la vidéo de présentation de la démarche de la réflexion</a:t>
          </a:r>
        </a:p>
      </xdr:txBody>
    </xdr:sp>
    <xdr:clientData fPrintsWithSheet="0"/>
  </xdr:twoCellAnchor>
  <xdr:twoCellAnchor>
    <xdr:from>
      <xdr:col>6</xdr:col>
      <xdr:colOff>276225</xdr:colOff>
      <xdr:row>0</xdr:row>
      <xdr:rowOff>38100</xdr:rowOff>
    </xdr:from>
    <xdr:to>
      <xdr:col>9</xdr:col>
      <xdr:colOff>704850</xdr:colOff>
      <xdr:row>1</xdr:row>
      <xdr:rowOff>190500</xdr:rowOff>
    </xdr:to>
    <xdr:sp macro="" textlink="">
      <xdr:nvSpPr>
        <xdr:cNvPr id="33" name="Rectangle : coins arrondis 32">
          <a:hlinkClick xmlns:r="http://schemas.openxmlformats.org/officeDocument/2006/relationships" r:id="rId8"/>
          <a:extLst>
            <a:ext uri="{FF2B5EF4-FFF2-40B4-BE49-F238E27FC236}">
              <a16:creationId xmlns:a16="http://schemas.microsoft.com/office/drawing/2014/main" id="{612C8592-C171-4E90-889D-3BEA28657180}"/>
            </a:ext>
          </a:extLst>
        </xdr:cNvPr>
        <xdr:cNvSpPr/>
      </xdr:nvSpPr>
      <xdr:spPr>
        <a:xfrm>
          <a:off x="4238625" y="38100"/>
          <a:ext cx="2714625" cy="495300"/>
        </a:xfrm>
        <a:prstGeom prst="roundRect">
          <a:avLst/>
        </a:prstGeom>
        <a:solidFill>
          <a:srgbClr val="C00000"/>
        </a:solidFill>
        <a:ln>
          <a:noFill/>
        </a:ln>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lang="fr-CH" sz="1100"/>
            <a:t>Aller sur la page explicative du site internet de la Fondation</a:t>
          </a:r>
          <a:r>
            <a:rPr lang="fr-CH" sz="1100" baseline="0"/>
            <a:t> rurale interjurassienne</a:t>
          </a:r>
          <a:endParaRPr lang="fr-CH" sz="1100"/>
        </a:p>
      </xdr:txBody>
    </xdr:sp>
    <xdr:clientData fPrintsWithSheet="0"/>
  </xdr:twoCellAnchor>
  <xdr:twoCellAnchor editAs="oneCell">
    <xdr:from>
      <xdr:col>0</xdr:col>
      <xdr:colOff>142875</xdr:colOff>
      <xdr:row>0</xdr:row>
      <xdr:rowOff>38100</xdr:rowOff>
    </xdr:from>
    <xdr:to>
      <xdr:col>3</xdr:col>
      <xdr:colOff>57150</xdr:colOff>
      <xdr:row>4</xdr:row>
      <xdr:rowOff>49930</xdr:rowOff>
    </xdr:to>
    <xdr:pic>
      <xdr:nvPicPr>
        <xdr:cNvPr id="34" name="Image 33" descr="Une image contenant texte, Police, conception, guide&#10;&#10;Le contenu généré par l’IA peut être incorrect.">
          <a:extLst>
            <a:ext uri="{FF2B5EF4-FFF2-40B4-BE49-F238E27FC236}">
              <a16:creationId xmlns:a16="http://schemas.microsoft.com/office/drawing/2014/main" id="{32C2668F-1C1A-E2D0-8F1C-9450CDD6027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2875" y="38100"/>
          <a:ext cx="1590675" cy="9262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118754</xdr:colOff>
      <xdr:row>38</xdr:row>
      <xdr:rowOff>115783</xdr:rowOff>
    </xdr:from>
    <xdr:to>
      <xdr:col>15</xdr:col>
      <xdr:colOff>608611</xdr:colOff>
      <xdr:row>42</xdr:row>
      <xdr:rowOff>17811</xdr:rowOff>
    </xdr:to>
    <xdr:sp macro="" textlink="">
      <xdr:nvSpPr>
        <xdr:cNvPr id="2" name="Chevron 53">
          <a:extLst>
            <a:ext uri="{FF2B5EF4-FFF2-40B4-BE49-F238E27FC236}">
              <a16:creationId xmlns:a16="http://schemas.microsoft.com/office/drawing/2014/main" id="{27818D06-CF56-41EA-8705-30079846E05E}"/>
            </a:ext>
          </a:extLst>
        </xdr:cNvPr>
        <xdr:cNvSpPr/>
      </xdr:nvSpPr>
      <xdr:spPr>
        <a:xfrm rot="10800000">
          <a:off x="10377179" y="8507308"/>
          <a:ext cx="489857" cy="778328"/>
        </a:xfrm>
        <a:prstGeom prst="chevron">
          <a:avLst/>
        </a:prstGeom>
        <a:solidFill>
          <a:schemeClr val="accent6">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twoCellAnchor editAs="oneCell">
    <xdr:from>
      <xdr:col>4</xdr:col>
      <xdr:colOff>185068</xdr:colOff>
      <xdr:row>3</xdr:row>
      <xdr:rowOff>87089</xdr:rowOff>
    </xdr:from>
    <xdr:to>
      <xdr:col>7</xdr:col>
      <xdr:colOff>685802</xdr:colOff>
      <xdr:row>10</xdr:row>
      <xdr:rowOff>132949</xdr:rowOff>
    </xdr:to>
    <xdr:pic>
      <xdr:nvPicPr>
        <xdr:cNvPr id="3" name="Image 2">
          <a:extLst>
            <a:ext uri="{FF2B5EF4-FFF2-40B4-BE49-F238E27FC236}">
              <a16:creationId xmlns:a16="http://schemas.microsoft.com/office/drawing/2014/main" id="{76B95F69-9498-4873-9FDA-2C51DC1DB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1043" y="810989"/>
          <a:ext cx="2729584" cy="1579385"/>
        </a:xfrm>
        <a:prstGeom prst="rect">
          <a:avLst/>
        </a:prstGeom>
      </xdr:spPr>
    </xdr:pic>
    <xdr:clientData/>
  </xdr:twoCellAnchor>
  <xdr:twoCellAnchor>
    <xdr:from>
      <xdr:col>4</xdr:col>
      <xdr:colOff>188772</xdr:colOff>
      <xdr:row>3</xdr:row>
      <xdr:rowOff>73478</xdr:rowOff>
    </xdr:from>
    <xdr:to>
      <xdr:col>7</xdr:col>
      <xdr:colOff>678626</xdr:colOff>
      <xdr:row>10</xdr:row>
      <xdr:rowOff>117022</xdr:rowOff>
    </xdr:to>
    <xdr:sp macro="" textlink="">
      <xdr:nvSpPr>
        <xdr:cNvPr id="4" name="Rectangle 3">
          <a:extLst>
            <a:ext uri="{FF2B5EF4-FFF2-40B4-BE49-F238E27FC236}">
              <a16:creationId xmlns:a16="http://schemas.microsoft.com/office/drawing/2014/main" id="{351CED64-94C8-4872-9E03-0F74CDF87465}"/>
            </a:ext>
          </a:extLst>
        </xdr:cNvPr>
        <xdr:cNvSpPr/>
      </xdr:nvSpPr>
      <xdr:spPr>
        <a:xfrm>
          <a:off x="2274747" y="797378"/>
          <a:ext cx="2718704" cy="157706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editAs="oneCell">
    <xdr:from>
      <xdr:col>11</xdr:col>
      <xdr:colOff>195944</xdr:colOff>
      <xdr:row>3</xdr:row>
      <xdr:rowOff>97971</xdr:rowOff>
    </xdr:from>
    <xdr:to>
      <xdr:col>14</xdr:col>
      <xdr:colOff>664029</xdr:colOff>
      <xdr:row>10</xdr:row>
      <xdr:rowOff>101236</xdr:rowOff>
    </xdr:to>
    <xdr:pic>
      <xdr:nvPicPr>
        <xdr:cNvPr id="5" name="Image 4">
          <a:extLst>
            <a:ext uri="{FF2B5EF4-FFF2-40B4-BE49-F238E27FC236}">
              <a16:creationId xmlns:a16="http://schemas.microsoft.com/office/drawing/2014/main" id="{D58A6928-DB85-4424-B7E8-96F95184404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1002"/>
        <a:stretch/>
      </xdr:blipFill>
      <xdr:spPr>
        <a:xfrm>
          <a:off x="7482569" y="821871"/>
          <a:ext cx="2696935" cy="1544410"/>
        </a:xfrm>
        <a:prstGeom prst="rect">
          <a:avLst/>
        </a:prstGeom>
      </xdr:spPr>
    </xdr:pic>
    <xdr:clientData/>
  </xdr:twoCellAnchor>
  <xdr:twoCellAnchor editAs="oneCell">
    <xdr:from>
      <xdr:col>16</xdr:col>
      <xdr:colOff>108858</xdr:colOff>
      <xdr:row>3</xdr:row>
      <xdr:rowOff>108857</xdr:rowOff>
    </xdr:from>
    <xdr:to>
      <xdr:col>19</xdr:col>
      <xdr:colOff>584564</xdr:colOff>
      <xdr:row>10</xdr:row>
      <xdr:rowOff>127363</xdr:rowOff>
    </xdr:to>
    <xdr:pic>
      <xdr:nvPicPr>
        <xdr:cNvPr id="6" name="Image 5">
          <a:extLst>
            <a:ext uri="{FF2B5EF4-FFF2-40B4-BE49-F238E27FC236}">
              <a16:creationId xmlns:a16="http://schemas.microsoft.com/office/drawing/2014/main" id="{6AB3F803-5EC8-4B66-81AC-C965DCE4D1B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15"/>
        <a:stretch/>
      </xdr:blipFill>
      <xdr:spPr>
        <a:xfrm>
          <a:off x="11110233" y="832757"/>
          <a:ext cx="2696936" cy="1544411"/>
        </a:xfrm>
        <a:prstGeom prst="rect">
          <a:avLst/>
        </a:prstGeom>
      </xdr:spPr>
    </xdr:pic>
    <xdr:clientData/>
  </xdr:twoCellAnchor>
  <xdr:twoCellAnchor editAs="oneCell">
    <xdr:from>
      <xdr:col>16</xdr:col>
      <xdr:colOff>87085</xdr:colOff>
      <xdr:row>37</xdr:row>
      <xdr:rowOff>97971</xdr:rowOff>
    </xdr:from>
    <xdr:to>
      <xdr:col>19</xdr:col>
      <xdr:colOff>558438</xdr:colOff>
      <xdr:row>44</xdr:row>
      <xdr:rowOff>135976</xdr:rowOff>
    </xdr:to>
    <xdr:pic>
      <xdr:nvPicPr>
        <xdr:cNvPr id="8" name="Image 7">
          <a:extLst>
            <a:ext uri="{FF2B5EF4-FFF2-40B4-BE49-F238E27FC236}">
              <a16:creationId xmlns:a16="http://schemas.microsoft.com/office/drawing/2014/main" id="{A604BCF3-82BA-4B46-83E4-FA7B63DC2A0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760" b="1"/>
        <a:stretch/>
      </xdr:blipFill>
      <xdr:spPr>
        <a:xfrm>
          <a:off x="11088460" y="8270421"/>
          <a:ext cx="2707823" cy="1581055"/>
        </a:xfrm>
        <a:prstGeom prst="rect">
          <a:avLst/>
        </a:prstGeom>
      </xdr:spPr>
    </xdr:pic>
    <xdr:clientData/>
  </xdr:twoCellAnchor>
  <xdr:twoCellAnchor editAs="oneCell">
    <xdr:from>
      <xdr:col>11</xdr:col>
      <xdr:colOff>174173</xdr:colOff>
      <xdr:row>35</xdr:row>
      <xdr:rowOff>97970</xdr:rowOff>
    </xdr:from>
    <xdr:to>
      <xdr:col>14</xdr:col>
      <xdr:colOff>664031</xdr:colOff>
      <xdr:row>42</xdr:row>
      <xdr:rowOff>130628</xdr:rowOff>
    </xdr:to>
    <xdr:pic>
      <xdr:nvPicPr>
        <xdr:cNvPr id="9" name="Image 8">
          <a:extLst>
            <a:ext uri="{FF2B5EF4-FFF2-40B4-BE49-F238E27FC236}">
              <a16:creationId xmlns:a16="http://schemas.microsoft.com/office/drawing/2014/main" id="{0F6D7AE9-CF0D-4FD9-A782-8DF9887A7E0D}"/>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1503" b="13726"/>
        <a:stretch/>
      </xdr:blipFill>
      <xdr:spPr>
        <a:xfrm>
          <a:off x="7460798" y="7832270"/>
          <a:ext cx="2718708" cy="1566183"/>
        </a:xfrm>
        <a:prstGeom prst="rect">
          <a:avLst/>
        </a:prstGeom>
      </xdr:spPr>
    </xdr:pic>
    <xdr:clientData/>
  </xdr:twoCellAnchor>
  <xdr:twoCellAnchor>
    <xdr:from>
      <xdr:col>11</xdr:col>
      <xdr:colOff>171451</xdr:colOff>
      <xdr:row>3</xdr:row>
      <xdr:rowOff>84366</xdr:rowOff>
    </xdr:from>
    <xdr:to>
      <xdr:col>14</xdr:col>
      <xdr:colOff>661305</xdr:colOff>
      <xdr:row>10</xdr:row>
      <xdr:rowOff>95251</xdr:rowOff>
    </xdr:to>
    <xdr:sp macro="" textlink="">
      <xdr:nvSpPr>
        <xdr:cNvPr id="10" name="Rectangle 9">
          <a:extLst>
            <a:ext uri="{FF2B5EF4-FFF2-40B4-BE49-F238E27FC236}">
              <a16:creationId xmlns:a16="http://schemas.microsoft.com/office/drawing/2014/main" id="{0962821F-D483-496D-923C-D53F6A131821}"/>
            </a:ext>
          </a:extLst>
        </xdr:cNvPr>
        <xdr:cNvSpPr/>
      </xdr:nvSpPr>
      <xdr:spPr>
        <a:xfrm>
          <a:off x="7458076" y="808266"/>
          <a:ext cx="2718704" cy="1544410"/>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16</xdr:col>
      <xdr:colOff>97972</xdr:colOff>
      <xdr:row>3</xdr:row>
      <xdr:rowOff>108858</xdr:rowOff>
    </xdr:from>
    <xdr:to>
      <xdr:col>19</xdr:col>
      <xdr:colOff>587826</xdr:colOff>
      <xdr:row>10</xdr:row>
      <xdr:rowOff>108858</xdr:rowOff>
    </xdr:to>
    <xdr:sp macro="" textlink="">
      <xdr:nvSpPr>
        <xdr:cNvPr id="11" name="Rectangle 10">
          <a:extLst>
            <a:ext uri="{FF2B5EF4-FFF2-40B4-BE49-F238E27FC236}">
              <a16:creationId xmlns:a16="http://schemas.microsoft.com/office/drawing/2014/main" id="{237F9443-BF7D-416E-A405-178DBF0D3E9B}"/>
            </a:ext>
          </a:extLst>
        </xdr:cNvPr>
        <xdr:cNvSpPr/>
      </xdr:nvSpPr>
      <xdr:spPr>
        <a:xfrm>
          <a:off x="11099347" y="832758"/>
          <a:ext cx="2718704" cy="153352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16</xdr:col>
      <xdr:colOff>87084</xdr:colOff>
      <xdr:row>37</xdr:row>
      <xdr:rowOff>97973</xdr:rowOff>
    </xdr:from>
    <xdr:to>
      <xdr:col>19</xdr:col>
      <xdr:colOff>576943</xdr:colOff>
      <xdr:row>44</xdr:row>
      <xdr:rowOff>141515</xdr:rowOff>
    </xdr:to>
    <xdr:sp macro="" textlink="">
      <xdr:nvSpPr>
        <xdr:cNvPr id="13" name="Rectangle 12">
          <a:extLst>
            <a:ext uri="{FF2B5EF4-FFF2-40B4-BE49-F238E27FC236}">
              <a16:creationId xmlns:a16="http://schemas.microsoft.com/office/drawing/2014/main" id="{D4752D76-2277-4337-89E3-C0348189A977}"/>
            </a:ext>
          </a:extLst>
        </xdr:cNvPr>
        <xdr:cNvSpPr/>
      </xdr:nvSpPr>
      <xdr:spPr>
        <a:xfrm>
          <a:off x="11088459" y="8270423"/>
          <a:ext cx="2718709" cy="157706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11</xdr:col>
      <xdr:colOff>185057</xdr:colOff>
      <xdr:row>35</xdr:row>
      <xdr:rowOff>84364</xdr:rowOff>
    </xdr:from>
    <xdr:to>
      <xdr:col>14</xdr:col>
      <xdr:colOff>653142</xdr:colOff>
      <xdr:row>42</xdr:row>
      <xdr:rowOff>117021</xdr:rowOff>
    </xdr:to>
    <xdr:sp macro="" textlink="">
      <xdr:nvSpPr>
        <xdr:cNvPr id="14" name="Rectangle 13">
          <a:extLst>
            <a:ext uri="{FF2B5EF4-FFF2-40B4-BE49-F238E27FC236}">
              <a16:creationId xmlns:a16="http://schemas.microsoft.com/office/drawing/2014/main" id="{E312D22D-235F-4CC5-8755-ECA7E6B267C7}"/>
            </a:ext>
          </a:extLst>
        </xdr:cNvPr>
        <xdr:cNvSpPr/>
      </xdr:nvSpPr>
      <xdr:spPr>
        <a:xfrm>
          <a:off x="7471682" y="7818664"/>
          <a:ext cx="2696935" cy="156618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8</xdr:col>
      <xdr:colOff>130630</xdr:colOff>
      <xdr:row>5</xdr:row>
      <xdr:rowOff>54429</xdr:rowOff>
    </xdr:from>
    <xdr:to>
      <xdr:col>8</xdr:col>
      <xdr:colOff>620487</xdr:colOff>
      <xdr:row>8</xdr:row>
      <xdr:rowOff>174172</xdr:rowOff>
    </xdr:to>
    <xdr:sp macro="" textlink="">
      <xdr:nvSpPr>
        <xdr:cNvPr id="15" name="Chevron 67">
          <a:extLst>
            <a:ext uri="{FF2B5EF4-FFF2-40B4-BE49-F238E27FC236}">
              <a16:creationId xmlns:a16="http://schemas.microsoft.com/office/drawing/2014/main" id="{25D914EF-AD55-4447-9584-66AB488E1E68}"/>
            </a:ext>
          </a:extLst>
        </xdr:cNvPr>
        <xdr:cNvSpPr/>
      </xdr:nvSpPr>
      <xdr:spPr>
        <a:xfrm>
          <a:off x="5188405" y="1216479"/>
          <a:ext cx="489857" cy="776968"/>
        </a:xfrm>
        <a:prstGeom prst="chevron">
          <a:avLst/>
        </a:prstGeom>
        <a:solidFill>
          <a:schemeClr val="accent6">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twoCellAnchor>
    <xdr:from>
      <xdr:col>15</xdr:col>
      <xdr:colOff>119745</xdr:colOff>
      <xdr:row>5</xdr:row>
      <xdr:rowOff>54429</xdr:rowOff>
    </xdr:from>
    <xdr:to>
      <xdr:col>15</xdr:col>
      <xdr:colOff>609602</xdr:colOff>
      <xdr:row>8</xdr:row>
      <xdr:rowOff>174172</xdr:rowOff>
    </xdr:to>
    <xdr:sp macro="" textlink="">
      <xdr:nvSpPr>
        <xdr:cNvPr id="16" name="Chevron 68">
          <a:extLst>
            <a:ext uri="{FF2B5EF4-FFF2-40B4-BE49-F238E27FC236}">
              <a16:creationId xmlns:a16="http://schemas.microsoft.com/office/drawing/2014/main" id="{0E86FB47-B582-4A11-B196-57DE130748E8}"/>
            </a:ext>
          </a:extLst>
        </xdr:cNvPr>
        <xdr:cNvSpPr/>
      </xdr:nvSpPr>
      <xdr:spPr>
        <a:xfrm>
          <a:off x="10378170" y="1216479"/>
          <a:ext cx="489857" cy="776968"/>
        </a:xfrm>
        <a:prstGeom prst="chevron">
          <a:avLst/>
        </a:prstGeom>
        <a:solidFill>
          <a:schemeClr val="accent6">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twoCellAnchor>
    <xdr:from>
      <xdr:col>18</xdr:col>
      <xdr:colOff>370115</xdr:colOff>
      <xdr:row>17</xdr:row>
      <xdr:rowOff>100691</xdr:rowOff>
    </xdr:from>
    <xdr:to>
      <xdr:col>19</xdr:col>
      <xdr:colOff>381001</xdr:colOff>
      <xdr:row>19</xdr:row>
      <xdr:rowOff>155120</xdr:rowOff>
    </xdr:to>
    <xdr:sp macro="" textlink="">
      <xdr:nvSpPr>
        <xdr:cNvPr id="17" name="Chevron 69">
          <a:extLst>
            <a:ext uri="{FF2B5EF4-FFF2-40B4-BE49-F238E27FC236}">
              <a16:creationId xmlns:a16="http://schemas.microsoft.com/office/drawing/2014/main" id="{3BC2CFE5-0138-4887-A200-A197D80DC915}"/>
            </a:ext>
          </a:extLst>
        </xdr:cNvPr>
        <xdr:cNvSpPr/>
      </xdr:nvSpPr>
      <xdr:spPr>
        <a:xfrm rot="5400000">
          <a:off x="13077826" y="3748766"/>
          <a:ext cx="489857" cy="759279"/>
        </a:xfrm>
        <a:prstGeom prst="chevron">
          <a:avLst/>
        </a:prstGeom>
        <a:solidFill>
          <a:schemeClr val="accent6">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twoCellAnchor>
    <xdr:from>
      <xdr:col>18</xdr:col>
      <xdr:colOff>370115</xdr:colOff>
      <xdr:row>34</xdr:row>
      <xdr:rowOff>87087</xdr:rowOff>
    </xdr:from>
    <xdr:to>
      <xdr:col>19</xdr:col>
      <xdr:colOff>381001</xdr:colOff>
      <xdr:row>36</xdr:row>
      <xdr:rowOff>141515</xdr:rowOff>
    </xdr:to>
    <xdr:sp macro="" textlink="">
      <xdr:nvSpPr>
        <xdr:cNvPr id="18" name="Chevron 70">
          <a:extLst>
            <a:ext uri="{FF2B5EF4-FFF2-40B4-BE49-F238E27FC236}">
              <a16:creationId xmlns:a16="http://schemas.microsoft.com/office/drawing/2014/main" id="{970164A9-AE58-40C3-A42D-DF082417DE4E}"/>
            </a:ext>
          </a:extLst>
        </xdr:cNvPr>
        <xdr:cNvSpPr/>
      </xdr:nvSpPr>
      <xdr:spPr>
        <a:xfrm rot="5400000">
          <a:off x="12988019" y="7471683"/>
          <a:ext cx="492578" cy="753836"/>
        </a:xfrm>
        <a:prstGeom prst="chevron">
          <a:avLst/>
        </a:prstGeom>
        <a:solidFill>
          <a:schemeClr val="accent6">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oneCellAnchor>
    <xdr:from>
      <xdr:col>16</xdr:col>
      <xdr:colOff>97972</xdr:colOff>
      <xdr:row>20</xdr:row>
      <xdr:rowOff>92529</xdr:rowOff>
    </xdr:from>
    <xdr:ext cx="2691493" cy="1524000"/>
    <xdr:pic>
      <xdr:nvPicPr>
        <xdr:cNvPr id="19" name="Image 18">
          <a:extLst>
            <a:ext uri="{FF2B5EF4-FFF2-40B4-BE49-F238E27FC236}">
              <a16:creationId xmlns:a16="http://schemas.microsoft.com/office/drawing/2014/main" id="{831B4DB7-D2BA-456D-B789-4D5B8CC18E56}"/>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1626" r="790" b="5753"/>
        <a:stretch/>
      </xdr:blipFill>
      <xdr:spPr>
        <a:xfrm>
          <a:off x="11174186" y="4528458"/>
          <a:ext cx="2691493" cy="1524000"/>
        </a:xfrm>
        <a:prstGeom prst="rect">
          <a:avLst/>
        </a:prstGeom>
      </xdr:spPr>
    </xdr:pic>
    <xdr:clientData/>
  </xdr:oneCellAnchor>
  <xdr:twoCellAnchor>
    <xdr:from>
      <xdr:col>16</xdr:col>
      <xdr:colOff>97971</xdr:colOff>
      <xdr:row>20</xdr:row>
      <xdr:rowOff>78921</xdr:rowOff>
    </xdr:from>
    <xdr:to>
      <xdr:col>19</xdr:col>
      <xdr:colOff>533399</xdr:colOff>
      <xdr:row>27</xdr:row>
      <xdr:rowOff>78921</xdr:rowOff>
    </xdr:to>
    <xdr:sp macro="" textlink="">
      <xdr:nvSpPr>
        <xdr:cNvPr id="20" name="Rectangle 19">
          <a:extLst>
            <a:ext uri="{FF2B5EF4-FFF2-40B4-BE49-F238E27FC236}">
              <a16:creationId xmlns:a16="http://schemas.microsoft.com/office/drawing/2014/main" id="{9BB016C4-9335-4AB0-928F-916FCABA544A}"/>
            </a:ext>
          </a:extLst>
        </xdr:cNvPr>
        <xdr:cNvSpPr/>
      </xdr:nvSpPr>
      <xdr:spPr>
        <a:xfrm>
          <a:off x="11174185" y="4514850"/>
          <a:ext cx="2680607" cy="1524000"/>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oneCellAnchor>
    <xdr:from>
      <xdr:col>3</xdr:col>
      <xdr:colOff>571500</xdr:colOff>
      <xdr:row>7</xdr:row>
      <xdr:rowOff>81643</xdr:rowOff>
    </xdr:from>
    <xdr:ext cx="301943" cy="285750"/>
    <xdr:pic>
      <xdr:nvPicPr>
        <xdr:cNvPr id="12" name="Image 11" descr="Une image contenant logo, symbole, Graphique, Police&#10;&#10;Le contenu généré par l’IA peut être incorrect.">
          <a:hlinkClick xmlns:r="http://schemas.openxmlformats.org/officeDocument/2006/relationships" r:id="rId7"/>
          <a:extLst>
            <a:ext uri="{FF2B5EF4-FFF2-40B4-BE49-F238E27FC236}">
              <a16:creationId xmlns:a16="http://schemas.microsoft.com/office/drawing/2014/main" id="{6B30C0D2-5559-4A78-BABF-DB9C15F1560E}"/>
            </a:ext>
          </a:extLst>
        </xdr:cNvPr>
        <xdr:cNvPicPr>
          <a:picLocks noChangeAspect="1"/>
        </xdr:cNvPicPr>
      </xdr:nvPicPr>
      <xdr:blipFill>
        <a:blip xmlns:r="http://schemas.openxmlformats.org/officeDocument/2006/relationships" r:embed="rId8"/>
        <a:stretch>
          <a:fillRect/>
        </a:stretch>
      </xdr:blipFill>
      <xdr:spPr>
        <a:xfrm>
          <a:off x="1920240" y="1939018"/>
          <a:ext cx="301943" cy="285750"/>
        </a:xfrm>
        <a:prstGeom prst="rect">
          <a:avLst/>
        </a:prstGeom>
      </xdr:spPr>
    </xdr:pic>
    <xdr:clientData fPrintsWithSheet="0"/>
  </xdr:oneCellAnchor>
  <xdr:oneCellAnchor>
    <xdr:from>
      <xdr:col>3</xdr:col>
      <xdr:colOff>571500</xdr:colOff>
      <xdr:row>9</xdr:row>
      <xdr:rowOff>68035</xdr:rowOff>
    </xdr:from>
    <xdr:ext cx="301943" cy="285750"/>
    <xdr:pic>
      <xdr:nvPicPr>
        <xdr:cNvPr id="21" name="Image 20" descr="Une image contenant logo, symbole, Graphique, Police&#10;&#10;Le contenu généré par l’IA peut être incorrect.">
          <a:hlinkClick xmlns:r="http://schemas.openxmlformats.org/officeDocument/2006/relationships" r:id="rId9"/>
          <a:extLst>
            <a:ext uri="{FF2B5EF4-FFF2-40B4-BE49-F238E27FC236}">
              <a16:creationId xmlns:a16="http://schemas.microsoft.com/office/drawing/2014/main" id="{F56EDAFE-1BCB-4B4A-857C-57DAF520E080}"/>
            </a:ext>
          </a:extLst>
        </xdr:cNvPr>
        <xdr:cNvPicPr>
          <a:picLocks noChangeAspect="1"/>
        </xdr:cNvPicPr>
      </xdr:nvPicPr>
      <xdr:blipFill>
        <a:blip xmlns:r="http://schemas.openxmlformats.org/officeDocument/2006/relationships" r:embed="rId8"/>
        <a:stretch>
          <a:fillRect/>
        </a:stretch>
      </xdr:blipFill>
      <xdr:spPr>
        <a:xfrm>
          <a:off x="1920240" y="2371180"/>
          <a:ext cx="301943" cy="285750"/>
        </a:xfrm>
        <a:prstGeom prst="rect">
          <a:avLst/>
        </a:prstGeom>
      </xdr:spPr>
    </xdr:pic>
    <xdr:clientData fPrintsWithSheet="0"/>
  </xdr:oneCellAnchor>
  <xdr:oneCellAnchor>
    <xdr:from>
      <xdr:col>10</xdr:col>
      <xdr:colOff>571500</xdr:colOff>
      <xdr:row>8</xdr:row>
      <xdr:rowOff>81643</xdr:rowOff>
    </xdr:from>
    <xdr:ext cx="301943" cy="285750"/>
    <xdr:pic>
      <xdr:nvPicPr>
        <xdr:cNvPr id="22" name="Image 21" descr="Une image contenant logo, symbole, Graphique, Police&#10;&#10;Le contenu généré par l’IA peut être incorrect.">
          <a:hlinkClick xmlns:r="http://schemas.openxmlformats.org/officeDocument/2006/relationships" r:id="rId10"/>
          <a:extLst>
            <a:ext uri="{FF2B5EF4-FFF2-40B4-BE49-F238E27FC236}">
              <a16:creationId xmlns:a16="http://schemas.microsoft.com/office/drawing/2014/main" id="{857C08EE-8BC4-43DA-8D03-AA3B0A7BCA60}"/>
            </a:ext>
          </a:extLst>
        </xdr:cNvPr>
        <xdr:cNvPicPr>
          <a:picLocks noChangeAspect="1"/>
        </xdr:cNvPicPr>
      </xdr:nvPicPr>
      <xdr:blipFill>
        <a:blip xmlns:r="http://schemas.openxmlformats.org/officeDocument/2006/relationships" r:embed="rId8"/>
        <a:stretch>
          <a:fillRect/>
        </a:stretch>
      </xdr:blipFill>
      <xdr:spPr>
        <a:xfrm>
          <a:off x="7147560" y="2159998"/>
          <a:ext cx="301943" cy="285750"/>
        </a:xfrm>
        <a:prstGeom prst="rect">
          <a:avLst/>
        </a:prstGeom>
      </xdr:spPr>
    </xdr:pic>
    <xdr:clientData fPrintsWithSheet="0"/>
  </xdr:oneCellAnchor>
  <xdr:oneCellAnchor>
    <xdr:from>
      <xdr:col>21</xdr:col>
      <xdr:colOff>394607</xdr:colOff>
      <xdr:row>8</xdr:row>
      <xdr:rowOff>95250</xdr:rowOff>
    </xdr:from>
    <xdr:ext cx="301943" cy="285750"/>
    <xdr:pic>
      <xdr:nvPicPr>
        <xdr:cNvPr id="23" name="Image 22" descr="Une image contenant logo, symbole, Graphique, Police&#10;&#10;Le contenu généré par l’IA peut être incorrect.">
          <a:hlinkClick xmlns:r="http://schemas.openxmlformats.org/officeDocument/2006/relationships" r:id="rId11"/>
          <a:extLst>
            <a:ext uri="{FF2B5EF4-FFF2-40B4-BE49-F238E27FC236}">
              <a16:creationId xmlns:a16="http://schemas.microsoft.com/office/drawing/2014/main" id="{75EE95AB-A7C0-44FA-8754-07E4EC4801D4}"/>
            </a:ext>
          </a:extLst>
        </xdr:cNvPr>
        <xdr:cNvPicPr>
          <a:picLocks noChangeAspect="1"/>
        </xdr:cNvPicPr>
      </xdr:nvPicPr>
      <xdr:blipFill>
        <a:blip xmlns:r="http://schemas.openxmlformats.org/officeDocument/2006/relationships" r:embed="rId8"/>
        <a:stretch>
          <a:fillRect/>
        </a:stretch>
      </xdr:blipFill>
      <xdr:spPr>
        <a:xfrm>
          <a:off x="15183122" y="2179320"/>
          <a:ext cx="301943" cy="285750"/>
        </a:xfrm>
        <a:prstGeom prst="rect">
          <a:avLst/>
        </a:prstGeom>
      </xdr:spPr>
    </xdr:pic>
    <xdr:clientData fPrintsWithSheet="0"/>
  </xdr:oneCellAnchor>
  <xdr:oneCellAnchor>
    <xdr:from>
      <xdr:col>21</xdr:col>
      <xdr:colOff>394608</xdr:colOff>
      <xdr:row>24</xdr:row>
      <xdr:rowOff>190500</xdr:rowOff>
    </xdr:from>
    <xdr:ext cx="301943" cy="285750"/>
    <xdr:pic>
      <xdr:nvPicPr>
        <xdr:cNvPr id="31" name="Image 30" descr="Une image contenant logo, symbole, Graphique, Police&#10;&#10;Le contenu généré par l’IA peut être incorrect.">
          <a:hlinkClick xmlns:r="http://schemas.openxmlformats.org/officeDocument/2006/relationships" r:id="rId12"/>
          <a:extLst>
            <a:ext uri="{FF2B5EF4-FFF2-40B4-BE49-F238E27FC236}">
              <a16:creationId xmlns:a16="http://schemas.microsoft.com/office/drawing/2014/main" id="{1977CBB1-EC10-4508-BEE3-2BCED0846624}"/>
            </a:ext>
          </a:extLst>
        </xdr:cNvPr>
        <xdr:cNvPicPr>
          <a:picLocks noChangeAspect="1"/>
        </xdr:cNvPicPr>
      </xdr:nvPicPr>
      <xdr:blipFill>
        <a:blip xmlns:r="http://schemas.openxmlformats.org/officeDocument/2006/relationships" r:embed="rId8"/>
        <a:stretch>
          <a:fillRect/>
        </a:stretch>
      </xdr:blipFill>
      <xdr:spPr>
        <a:xfrm>
          <a:off x="15183123" y="5806440"/>
          <a:ext cx="301943" cy="285750"/>
        </a:xfrm>
        <a:prstGeom prst="rect">
          <a:avLst/>
        </a:prstGeom>
      </xdr:spPr>
    </xdr:pic>
    <xdr:clientData fPrintsWithSheet="0"/>
  </xdr:oneCellAnchor>
  <xdr:oneCellAnchor>
    <xdr:from>
      <xdr:col>21</xdr:col>
      <xdr:colOff>394606</xdr:colOff>
      <xdr:row>41</xdr:row>
      <xdr:rowOff>95250</xdr:rowOff>
    </xdr:from>
    <xdr:ext cx="301943" cy="285750"/>
    <xdr:pic>
      <xdr:nvPicPr>
        <xdr:cNvPr id="32" name="Image 31" descr="Une image contenant logo, symbole, Graphique, Police&#10;&#10;Le contenu généré par l’IA peut être incorrect.">
          <a:hlinkClick xmlns:r="http://schemas.openxmlformats.org/officeDocument/2006/relationships" r:id="rId13"/>
          <a:extLst>
            <a:ext uri="{FF2B5EF4-FFF2-40B4-BE49-F238E27FC236}">
              <a16:creationId xmlns:a16="http://schemas.microsoft.com/office/drawing/2014/main" id="{C1173667-3471-48AA-9AA3-ACDD1EB04CF8}"/>
            </a:ext>
          </a:extLst>
        </xdr:cNvPr>
        <xdr:cNvPicPr>
          <a:picLocks noChangeAspect="1"/>
        </xdr:cNvPicPr>
      </xdr:nvPicPr>
      <xdr:blipFill>
        <a:blip xmlns:r="http://schemas.openxmlformats.org/officeDocument/2006/relationships" r:embed="rId8"/>
        <a:stretch>
          <a:fillRect/>
        </a:stretch>
      </xdr:blipFill>
      <xdr:spPr>
        <a:xfrm>
          <a:off x="15183121" y="9471660"/>
          <a:ext cx="301943" cy="285750"/>
        </a:xfrm>
        <a:prstGeom prst="rect">
          <a:avLst/>
        </a:prstGeom>
      </xdr:spPr>
    </xdr:pic>
    <xdr:clientData fPrintsWithSheet="0"/>
  </xdr:oneCellAnchor>
  <xdr:oneCellAnchor>
    <xdr:from>
      <xdr:col>10</xdr:col>
      <xdr:colOff>557892</xdr:colOff>
      <xdr:row>39</xdr:row>
      <xdr:rowOff>108857</xdr:rowOff>
    </xdr:from>
    <xdr:ext cx="301943" cy="285750"/>
    <xdr:pic>
      <xdr:nvPicPr>
        <xdr:cNvPr id="33" name="Image 32" descr="Une image contenant logo, symbole, Graphique, Police&#10;&#10;Le contenu généré par l’IA peut être incorrect.">
          <a:hlinkClick xmlns:r="http://schemas.openxmlformats.org/officeDocument/2006/relationships" r:id="rId14"/>
          <a:extLst>
            <a:ext uri="{FF2B5EF4-FFF2-40B4-BE49-F238E27FC236}">
              <a16:creationId xmlns:a16="http://schemas.microsoft.com/office/drawing/2014/main" id="{E2241809-E127-4784-B5CC-638E4AE51E6F}"/>
            </a:ext>
          </a:extLst>
        </xdr:cNvPr>
        <xdr:cNvPicPr>
          <a:picLocks noChangeAspect="1"/>
        </xdr:cNvPicPr>
      </xdr:nvPicPr>
      <xdr:blipFill>
        <a:blip xmlns:r="http://schemas.openxmlformats.org/officeDocument/2006/relationships" r:embed="rId8"/>
        <a:stretch>
          <a:fillRect/>
        </a:stretch>
      </xdr:blipFill>
      <xdr:spPr>
        <a:xfrm>
          <a:off x="7135857" y="9041402"/>
          <a:ext cx="301943" cy="285750"/>
        </a:xfrm>
        <a:prstGeom prst="rect">
          <a:avLst/>
        </a:prstGeom>
      </xdr:spPr>
    </xdr:pic>
    <xdr:clientData fPrintsWithSheet="0"/>
  </xdr:oneCellAnchor>
  <xdr:twoCellAnchor>
    <xdr:from>
      <xdr:col>18</xdr:col>
      <xdr:colOff>81642</xdr:colOff>
      <xdr:row>0</xdr:row>
      <xdr:rowOff>40821</xdr:rowOff>
    </xdr:from>
    <xdr:to>
      <xdr:col>22</xdr:col>
      <xdr:colOff>14423</xdr:colOff>
      <xdr:row>1</xdr:row>
      <xdr:rowOff>9795</xdr:rowOff>
    </xdr:to>
    <xdr:sp macro="" textlink="">
      <xdr:nvSpPr>
        <xdr:cNvPr id="34" name="Rectangle : coins arrondis 33">
          <a:hlinkClick xmlns:r="http://schemas.openxmlformats.org/officeDocument/2006/relationships" r:id="rId15"/>
          <a:extLst>
            <a:ext uri="{FF2B5EF4-FFF2-40B4-BE49-F238E27FC236}">
              <a16:creationId xmlns:a16="http://schemas.microsoft.com/office/drawing/2014/main" id="{44760E2B-94DB-4955-A24F-E427C33F8C5A}"/>
            </a:ext>
          </a:extLst>
        </xdr:cNvPr>
        <xdr:cNvSpPr/>
      </xdr:nvSpPr>
      <xdr:spPr>
        <a:xfrm>
          <a:off x="12654642" y="40821"/>
          <a:ext cx="2926352" cy="268331"/>
        </a:xfrm>
        <a:prstGeom prst="roundRect">
          <a:avLst/>
        </a:prstGeom>
        <a:solidFill>
          <a:srgbClr val="C00000"/>
        </a:solidFill>
        <a:ln>
          <a:noFill/>
        </a:ln>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lang="fr-CH" sz="1100"/>
            <a:t>Visionner la vidéo d'aide pour utiliser StrataFRI</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3</xdr:col>
      <xdr:colOff>166618</xdr:colOff>
      <xdr:row>8</xdr:row>
      <xdr:rowOff>200024</xdr:rowOff>
    </xdr:from>
    <xdr:to>
      <xdr:col>13</xdr:col>
      <xdr:colOff>1004931</xdr:colOff>
      <xdr:row>23</xdr:row>
      <xdr:rowOff>9525</xdr:rowOff>
    </xdr:to>
    <xdr:pic>
      <xdr:nvPicPr>
        <xdr:cNvPr id="10" name="Image 9">
          <a:extLst>
            <a:ext uri="{FF2B5EF4-FFF2-40B4-BE49-F238E27FC236}">
              <a16:creationId xmlns:a16="http://schemas.microsoft.com/office/drawing/2014/main" id="{A0A29D13-C6CE-4F10-BCA4-2A2C660BAC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6718" y="1362074"/>
          <a:ext cx="4657838" cy="2762251"/>
        </a:xfrm>
        <a:prstGeom prst="rect">
          <a:avLst/>
        </a:prstGeom>
      </xdr:spPr>
    </xdr:pic>
    <xdr:clientData/>
  </xdr:twoCellAnchor>
  <xdr:twoCellAnchor>
    <xdr:from>
      <xdr:col>3</xdr:col>
      <xdr:colOff>171450</xdr:colOff>
      <xdr:row>9</xdr:row>
      <xdr:rowOff>9526</xdr:rowOff>
    </xdr:from>
    <xdr:to>
      <xdr:col>13</xdr:col>
      <xdr:colOff>990600</xdr:colOff>
      <xdr:row>23</xdr:row>
      <xdr:rowOff>9525</xdr:rowOff>
    </xdr:to>
    <xdr:sp macro="" textlink="">
      <xdr:nvSpPr>
        <xdr:cNvPr id="9" name="Rectangle 8">
          <a:extLst>
            <a:ext uri="{FF2B5EF4-FFF2-40B4-BE49-F238E27FC236}">
              <a16:creationId xmlns:a16="http://schemas.microsoft.com/office/drawing/2014/main" id="{C0D1648E-AC37-4A59-ABC8-DC972058CD6F}"/>
            </a:ext>
          </a:extLst>
        </xdr:cNvPr>
        <xdr:cNvSpPr/>
      </xdr:nvSpPr>
      <xdr:spPr>
        <a:xfrm>
          <a:off x="4781550" y="1371601"/>
          <a:ext cx="4638675" cy="275272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6</xdr:col>
      <xdr:colOff>104775</xdr:colOff>
      <xdr:row>23</xdr:row>
      <xdr:rowOff>66675</xdr:rowOff>
    </xdr:from>
    <xdr:to>
      <xdr:col>13</xdr:col>
      <xdr:colOff>1005568</xdr:colOff>
      <xdr:row>24</xdr:row>
      <xdr:rowOff>148316</xdr:rowOff>
    </xdr:to>
    <xdr:sp macro="" textlink="">
      <xdr:nvSpPr>
        <xdr:cNvPr id="3" name="Rectangle : coins arrondis 2">
          <a:hlinkClick xmlns:r="http://schemas.openxmlformats.org/officeDocument/2006/relationships" r:id="rId2"/>
          <a:extLst>
            <a:ext uri="{FF2B5EF4-FFF2-40B4-BE49-F238E27FC236}">
              <a16:creationId xmlns:a16="http://schemas.microsoft.com/office/drawing/2014/main" id="{BC0DBCBC-7AF6-4CEF-A4F8-B98B995966EC}"/>
            </a:ext>
          </a:extLst>
        </xdr:cNvPr>
        <xdr:cNvSpPr/>
      </xdr:nvSpPr>
      <xdr:spPr>
        <a:xfrm>
          <a:off x="6276975" y="4238625"/>
          <a:ext cx="3158218" cy="272141"/>
        </a:xfrm>
        <a:prstGeom prst="roundRect">
          <a:avLst/>
        </a:prstGeom>
        <a:solidFill>
          <a:srgbClr val="C00000"/>
        </a:solidFill>
        <a:ln>
          <a:noFill/>
        </a:ln>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lang="fr-CH" sz="1100"/>
            <a:t>Visionner la vidéo d'aide pour compléter ce</a:t>
          </a:r>
          <a:r>
            <a:rPr lang="fr-CH" sz="1100" baseline="0"/>
            <a:t>t onglet</a:t>
          </a:r>
          <a:endParaRPr lang="fr-CH" sz="1100"/>
        </a:p>
      </xdr:txBody>
    </xdr:sp>
    <xdr:clientData fPrintsWithSheet="0"/>
  </xdr:twoCellAnchor>
  <xdr:oneCellAnchor>
    <xdr:from>
      <xdr:col>13</xdr:col>
      <xdr:colOff>685800</xdr:colOff>
      <xdr:row>5</xdr:row>
      <xdr:rowOff>28575</xdr:rowOff>
    </xdr:from>
    <xdr:ext cx="301943" cy="285750"/>
    <xdr:pic>
      <xdr:nvPicPr>
        <xdr:cNvPr id="2" name="Image 1" descr="Une image contenant logo, symbole, Graphique, Police&#10;&#10;Le contenu généré par l’IA peut être incorrect.">
          <a:hlinkClick xmlns:r="http://schemas.openxmlformats.org/officeDocument/2006/relationships" r:id="rId3"/>
          <a:extLst>
            <a:ext uri="{FF2B5EF4-FFF2-40B4-BE49-F238E27FC236}">
              <a16:creationId xmlns:a16="http://schemas.microsoft.com/office/drawing/2014/main" id="{263780C3-3B5F-4DBE-B6DE-0E0B3186657A}"/>
            </a:ext>
          </a:extLst>
        </xdr:cNvPr>
        <xdr:cNvPicPr>
          <a:picLocks noChangeAspect="1"/>
        </xdr:cNvPicPr>
      </xdr:nvPicPr>
      <xdr:blipFill>
        <a:blip xmlns:r="http://schemas.openxmlformats.org/officeDocument/2006/relationships" r:embed="rId4"/>
        <a:stretch>
          <a:fillRect/>
        </a:stretch>
      </xdr:blipFill>
      <xdr:spPr>
        <a:xfrm rot="10800000">
          <a:off x="9115425" y="619125"/>
          <a:ext cx="301943" cy="2857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34</xdr:row>
      <xdr:rowOff>85725</xdr:rowOff>
    </xdr:from>
    <xdr:to>
      <xdr:col>7</xdr:col>
      <xdr:colOff>117443</xdr:colOff>
      <xdr:row>52</xdr:row>
      <xdr:rowOff>55245</xdr:rowOff>
    </xdr:to>
    <xdr:pic>
      <xdr:nvPicPr>
        <xdr:cNvPr id="4" name="Image 3">
          <a:extLst>
            <a:ext uri="{FF2B5EF4-FFF2-40B4-BE49-F238E27FC236}">
              <a16:creationId xmlns:a16="http://schemas.microsoft.com/office/drawing/2014/main" id="{D528A4E1-3AFD-DB88-4E11-9A99A064805A}"/>
            </a:ext>
          </a:extLst>
        </xdr:cNvPr>
        <xdr:cNvPicPr>
          <a:picLocks noChangeAspect="1"/>
        </xdr:cNvPicPr>
      </xdr:nvPicPr>
      <xdr:blipFill>
        <a:blip xmlns:r="http://schemas.openxmlformats.org/officeDocument/2006/relationships" r:embed="rId1"/>
        <a:stretch>
          <a:fillRect/>
        </a:stretch>
      </xdr:blipFill>
      <xdr:spPr>
        <a:xfrm>
          <a:off x="47625" y="20869275"/>
          <a:ext cx="6565868" cy="2895600"/>
        </a:xfrm>
        <a:prstGeom prst="rect">
          <a:avLst/>
        </a:prstGeom>
      </xdr:spPr>
    </xdr:pic>
    <xdr:clientData/>
  </xdr:twoCellAnchor>
  <xdr:twoCellAnchor editAs="oneCell">
    <xdr:from>
      <xdr:col>3</xdr:col>
      <xdr:colOff>171450</xdr:colOff>
      <xdr:row>7</xdr:row>
      <xdr:rowOff>0</xdr:rowOff>
    </xdr:from>
    <xdr:to>
      <xdr:col>13</xdr:col>
      <xdr:colOff>1009763</xdr:colOff>
      <xdr:row>20</xdr:row>
      <xdr:rowOff>169546</xdr:rowOff>
    </xdr:to>
    <xdr:pic>
      <xdr:nvPicPr>
        <xdr:cNvPr id="5" name="Image 4">
          <a:extLst>
            <a:ext uri="{FF2B5EF4-FFF2-40B4-BE49-F238E27FC236}">
              <a16:creationId xmlns:a16="http://schemas.microsoft.com/office/drawing/2014/main" id="{BC147680-F951-474A-92E3-42613C97FC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1550" y="1152525"/>
          <a:ext cx="4657838" cy="2762251"/>
        </a:xfrm>
        <a:prstGeom prst="rect">
          <a:avLst/>
        </a:prstGeom>
      </xdr:spPr>
    </xdr:pic>
    <xdr:clientData/>
  </xdr:twoCellAnchor>
  <xdr:twoCellAnchor>
    <xdr:from>
      <xdr:col>3</xdr:col>
      <xdr:colOff>180975</xdr:colOff>
      <xdr:row>7</xdr:row>
      <xdr:rowOff>0</xdr:rowOff>
    </xdr:from>
    <xdr:to>
      <xdr:col>13</xdr:col>
      <xdr:colOff>1000125</xdr:colOff>
      <xdr:row>20</xdr:row>
      <xdr:rowOff>171449</xdr:rowOff>
    </xdr:to>
    <xdr:sp macro="" textlink="">
      <xdr:nvSpPr>
        <xdr:cNvPr id="6" name="Rectangle 5">
          <a:extLst>
            <a:ext uri="{FF2B5EF4-FFF2-40B4-BE49-F238E27FC236}">
              <a16:creationId xmlns:a16="http://schemas.microsoft.com/office/drawing/2014/main" id="{B647FEA4-4135-4575-B790-590D1993E0F3}"/>
            </a:ext>
          </a:extLst>
        </xdr:cNvPr>
        <xdr:cNvSpPr/>
      </xdr:nvSpPr>
      <xdr:spPr>
        <a:xfrm>
          <a:off x="4791075" y="1152525"/>
          <a:ext cx="4638675" cy="275272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6</xdr:col>
      <xdr:colOff>104775</xdr:colOff>
      <xdr:row>21</xdr:row>
      <xdr:rowOff>38100</xdr:rowOff>
    </xdr:from>
    <xdr:to>
      <xdr:col>13</xdr:col>
      <xdr:colOff>1005568</xdr:colOff>
      <xdr:row>22</xdr:row>
      <xdr:rowOff>110216</xdr:rowOff>
    </xdr:to>
    <xdr:sp macro="" textlink="">
      <xdr:nvSpPr>
        <xdr:cNvPr id="2" name="Rectangle : coins arrondis 1">
          <a:hlinkClick xmlns:r="http://schemas.openxmlformats.org/officeDocument/2006/relationships" r:id="rId3"/>
          <a:extLst>
            <a:ext uri="{FF2B5EF4-FFF2-40B4-BE49-F238E27FC236}">
              <a16:creationId xmlns:a16="http://schemas.microsoft.com/office/drawing/2014/main" id="{86A0A41C-9033-4C23-A2CA-36E7EAB4D452}"/>
            </a:ext>
          </a:extLst>
        </xdr:cNvPr>
        <xdr:cNvSpPr/>
      </xdr:nvSpPr>
      <xdr:spPr>
        <a:xfrm>
          <a:off x="6276975" y="3990975"/>
          <a:ext cx="3158218" cy="272141"/>
        </a:xfrm>
        <a:prstGeom prst="roundRect">
          <a:avLst/>
        </a:prstGeom>
        <a:solidFill>
          <a:srgbClr val="C00000"/>
        </a:solidFill>
        <a:ln>
          <a:noFill/>
        </a:ln>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lang="fr-CH" sz="1100"/>
            <a:t>Visionner la vidéo d'aide pour compléter ce</a:t>
          </a:r>
          <a:r>
            <a:rPr lang="fr-CH" sz="1100" baseline="0"/>
            <a:t>t onglet</a:t>
          </a:r>
          <a:endParaRPr lang="fr-CH" sz="1100"/>
        </a:p>
      </xdr:txBody>
    </xdr:sp>
    <xdr:clientData fPrintsWithSheet="0"/>
  </xdr:twoCellAnchor>
  <xdr:oneCellAnchor>
    <xdr:from>
      <xdr:col>13</xdr:col>
      <xdr:colOff>685800</xdr:colOff>
      <xdr:row>3</xdr:row>
      <xdr:rowOff>28575</xdr:rowOff>
    </xdr:from>
    <xdr:ext cx="301943" cy="285750"/>
    <xdr:pic>
      <xdr:nvPicPr>
        <xdr:cNvPr id="7" name="Image 6" descr="Une image contenant logo, symbole, Graphique, Police&#10;&#10;Le contenu généré par l’IA peut être incorrect.">
          <a:hlinkClick xmlns:r="http://schemas.openxmlformats.org/officeDocument/2006/relationships" r:id="rId4"/>
          <a:extLst>
            <a:ext uri="{FF2B5EF4-FFF2-40B4-BE49-F238E27FC236}">
              <a16:creationId xmlns:a16="http://schemas.microsoft.com/office/drawing/2014/main" id="{17696FC9-77DD-42F8-9991-23ABCED4933D}"/>
            </a:ext>
          </a:extLst>
        </xdr:cNvPr>
        <xdr:cNvPicPr>
          <a:picLocks noChangeAspect="1"/>
        </xdr:cNvPicPr>
      </xdr:nvPicPr>
      <xdr:blipFill>
        <a:blip xmlns:r="http://schemas.openxmlformats.org/officeDocument/2006/relationships" r:embed="rId5"/>
        <a:stretch>
          <a:fillRect/>
        </a:stretch>
      </xdr:blipFill>
      <xdr:spPr>
        <a:xfrm rot="10800000">
          <a:off x="9115425" y="371475"/>
          <a:ext cx="301943" cy="2857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190499</xdr:colOff>
      <xdr:row>7</xdr:row>
      <xdr:rowOff>268</xdr:rowOff>
    </xdr:from>
    <xdr:to>
      <xdr:col>12</xdr:col>
      <xdr:colOff>1009649</xdr:colOff>
      <xdr:row>20</xdr:row>
      <xdr:rowOff>62129</xdr:rowOff>
    </xdr:to>
    <xdr:pic>
      <xdr:nvPicPr>
        <xdr:cNvPr id="6" name="Image 5">
          <a:extLst>
            <a:ext uri="{FF2B5EF4-FFF2-40B4-BE49-F238E27FC236}">
              <a16:creationId xmlns:a16="http://schemas.microsoft.com/office/drawing/2014/main" id="{DEE6F183-B9F1-4266-A886-A3431C6D57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1002"/>
        <a:stretch/>
      </xdr:blipFill>
      <xdr:spPr>
        <a:xfrm>
          <a:off x="4800599" y="933718"/>
          <a:ext cx="4638675" cy="2624086"/>
        </a:xfrm>
        <a:prstGeom prst="rect">
          <a:avLst/>
        </a:prstGeom>
      </xdr:spPr>
    </xdr:pic>
    <xdr:clientData/>
  </xdr:twoCellAnchor>
  <xdr:twoCellAnchor>
    <xdr:from>
      <xdr:col>2</xdr:col>
      <xdr:colOff>180975</xdr:colOff>
      <xdr:row>7</xdr:row>
      <xdr:rowOff>1</xdr:rowOff>
    </xdr:from>
    <xdr:to>
      <xdr:col>12</xdr:col>
      <xdr:colOff>1000125</xdr:colOff>
      <xdr:row>20</xdr:row>
      <xdr:rowOff>57151</xdr:rowOff>
    </xdr:to>
    <xdr:sp macro="" textlink="">
      <xdr:nvSpPr>
        <xdr:cNvPr id="4" name="Rectangle 3">
          <a:extLst>
            <a:ext uri="{FF2B5EF4-FFF2-40B4-BE49-F238E27FC236}">
              <a16:creationId xmlns:a16="http://schemas.microsoft.com/office/drawing/2014/main" id="{97D58047-3D9F-4277-A0F8-B640DD0BBB1E}"/>
            </a:ext>
          </a:extLst>
        </xdr:cNvPr>
        <xdr:cNvSpPr/>
      </xdr:nvSpPr>
      <xdr:spPr>
        <a:xfrm>
          <a:off x="4791075" y="933451"/>
          <a:ext cx="4638675" cy="261937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5</xdr:col>
      <xdr:colOff>104775</xdr:colOff>
      <xdr:row>20</xdr:row>
      <xdr:rowOff>114300</xdr:rowOff>
    </xdr:from>
    <xdr:to>
      <xdr:col>12</xdr:col>
      <xdr:colOff>1005568</xdr:colOff>
      <xdr:row>21</xdr:row>
      <xdr:rowOff>186416</xdr:rowOff>
    </xdr:to>
    <xdr:sp macro="" textlink="">
      <xdr:nvSpPr>
        <xdr:cNvPr id="2" name="Rectangle : coins arrondis 1">
          <a:hlinkClick xmlns:r="http://schemas.openxmlformats.org/officeDocument/2006/relationships" r:id="rId2"/>
          <a:extLst>
            <a:ext uri="{FF2B5EF4-FFF2-40B4-BE49-F238E27FC236}">
              <a16:creationId xmlns:a16="http://schemas.microsoft.com/office/drawing/2014/main" id="{E953E091-C0EB-4F39-BA45-A90C0FCB8F6E}"/>
            </a:ext>
          </a:extLst>
        </xdr:cNvPr>
        <xdr:cNvSpPr/>
      </xdr:nvSpPr>
      <xdr:spPr>
        <a:xfrm>
          <a:off x="6276975" y="3609975"/>
          <a:ext cx="3158218" cy="272141"/>
        </a:xfrm>
        <a:prstGeom prst="roundRect">
          <a:avLst/>
        </a:prstGeom>
        <a:solidFill>
          <a:srgbClr val="C00000"/>
        </a:solidFill>
        <a:ln>
          <a:noFill/>
        </a:ln>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lang="fr-CH" sz="1100"/>
            <a:t>Visionner la vidéo d'aide pour compléter ce</a:t>
          </a:r>
          <a:r>
            <a:rPr lang="fr-CH" sz="1100" baseline="0"/>
            <a:t>t onglet</a:t>
          </a:r>
          <a:endParaRPr lang="fr-CH" sz="1100"/>
        </a:p>
      </xdr:txBody>
    </xdr:sp>
    <xdr:clientData fPrintsWithSheet="0"/>
  </xdr:twoCellAnchor>
  <xdr:oneCellAnchor>
    <xdr:from>
      <xdr:col>12</xdr:col>
      <xdr:colOff>685800</xdr:colOff>
      <xdr:row>3</xdr:row>
      <xdr:rowOff>28575</xdr:rowOff>
    </xdr:from>
    <xdr:ext cx="301943" cy="285750"/>
    <xdr:pic>
      <xdr:nvPicPr>
        <xdr:cNvPr id="3" name="Image 2" descr="Une image contenant logo, symbole, Graphique, Police&#10;&#10;Le contenu généré par l’IA peut être incorrect.">
          <a:hlinkClick xmlns:r="http://schemas.openxmlformats.org/officeDocument/2006/relationships" r:id="rId3"/>
          <a:extLst>
            <a:ext uri="{FF2B5EF4-FFF2-40B4-BE49-F238E27FC236}">
              <a16:creationId xmlns:a16="http://schemas.microsoft.com/office/drawing/2014/main" id="{ED436405-2886-402F-9A8A-0A7D8698282E}"/>
            </a:ext>
          </a:extLst>
        </xdr:cNvPr>
        <xdr:cNvPicPr>
          <a:picLocks noChangeAspect="1"/>
        </xdr:cNvPicPr>
      </xdr:nvPicPr>
      <xdr:blipFill>
        <a:blip xmlns:r="http://schemas.openxmlformats.org/officeDocument/2006/relationships" r:embed="rId4"/>
        <a:stretch>
          <a:fillRect/>
        </a:stretch>
      </xdr:blipFill>
      <xdr:spPr>
        <a:xfrm rot="10800000">
          <a:off x="9115425" y="371475"/>
          <a:ext cx="301943" cy="2857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209550</xdr:colOff>
      <xdr:row>4</xdr:row>
      <xdr:rowOff>9525</xdr:rowOff>
    </xdr:from>
    <xdr:to>
      <xdr:col>13</xdr:col>
      <xdr:colOff>1192</xdr:colOff>
      <xdr:row>17</xdr:row>
      <xdr:rowOff>66675</xdr:rowOff>
    </xdr:to>
    <xdr:pic>
      <xdr:nvPicPr>
        <xdr:cNvPr id="4" name="Image 3">
          <a:extLst>
            <a:ext uri="{FF2B5EF4-FFF2-40B4-BE49-F238E27FC236}">
              <a16:creationId xmlns:a16="http://schemas.microsoft.com/office/drawing/2014/main" id="{E5162C7B-0570-444D-A0FA-08437C6AD22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15"/>
        <a:stretch/>
      </xdr:blipFill>
      <xdr:spPr>
        <a:xfrm>
          <a:off x="4819650" y="600075"/>
          <a:ext cx="4630342" cy="2619375"/>
        </a:xfrm>
        <a:prstGeom prst="rect">
          <a:avLst/>
        </a:prstGeom>
      </xdr:spPr>
    </xdr:pic>
    <xdr:clientData/>
  </xdr:twoCellAnchor>
  <xdr:twoCellAnchor>
    <xdr:from>
      <xdr:col>2</xdr:col>
      <xdr:colOff>200025</xdr:colOff>
      <xdr:row>4</xdr:row>
      <xdr:rowOff>9526</xdr:rowOff>
    </xdr:from>
    <xdr:to>
      <xdr:col>13</xdr:col>
      <xdr:colOff>0</xdr:colOff>
      <xdr:row>17</xdr:row>
      <xdr:rowOff>66676</xdr:rowOff>
    </xdr:to>
    <xdr:sp macro="" textlink="">
      <xdr:nvSpPr>
        <xdr:cNvPr id="3" name="Rectangle 2">
          <a:extLst>
            <a:ext uri="{FF2B5EF4-FFF2-40B4-BE49-F238E27FC236}">
              <a16:creationId xmlns:a16="http://schemas.microsoft.com/office/drawing/2014/main" id="{3CB1D986-0DC2-42F1-89E1-E6BD236C97D5}"/>
            </a:ext>
          </a:extLst>
        </xdr:cNvPr>
        <xdr:cNvSpPr/>
      </xdr:nvSpPr>
      <xdr:spPr>
        <a:xfrm>
          <a:off x="4810125" y="600076"/>
          <a:ext cx="4638675" cy="261937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5</xdr:col>
      <xdr:colOff>127907</xdr:colOff>
      <xdr:row>17</xdr:row>
      <xdr:rowOff>123825</xdr:rowOff>
    </xdr:from>
    <xdr:to>
      <xdr:col>13</xdr:col>
      <xdr:colOff>9525</xdr:colOff>
      <xdr:row>18</xdr:row>
      <xdr:rowOff>195941</xdr:rowOff>
    </xdr:to>
    <xdr:sp macro="" textlink="">
      <xdr:nvSpPr>
        <xdr:cNvPr id="2" name="Rectangle : coins arrondis 1">
          <a:hlinkClick xmlns:r="http://schemas.openxmlformats.org/officeDocument/2006/relationships" r:id="rId2"/>
          <a:extLst>
            <a:ext uri="{FF2B5EF4-FFF2-40B4-BE49-F238E27FC236}">
              <a16:creationId xmlns:a16="http://schemas.microsoft.com/office/drawing/2014/main" id="{9C372754-23E2-4607-8DBD-C30296DC36B9}"/>
            </a:ext>
          </a:extLst>
        </xdr:cNvPr>
        <xdr:cNvSpPr/>
      </xdr:nvSpPr>
      <xdr:spPr>
        <a:xfrm>
          <a:off x="6300107" y="3276600"/>
          <a:ext cx="3158218" cy="272141"/>
        </a:xfrm>
        <a:prstGeom prst="roundRect">
          <a:avLst/>
        </a:prstGeom>
        <a:solidFill>
          <a:srgbClr val="C00000"/>
        </a:solidFill>
        <a:ln>
          <a:noFill/>
        </a:ln>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lang="fr-CH" sz="1100"/>
            <a:t>Visionner la vidéo d'aide pour compléter ce</a:t>
          </a:r>
          <a:r>
            <a:rPr lang="fr-CH" sz="1100" baseline="0"/>
            <a:t>t onglet</a:t>
          </a:r>
          <a:endParaRPr lang="fr-CH" sz="1100"/>
        </a:p>
      </xdr:txBody>
    </xdr:sp>
    <xdr:clientData fPrintsWithSheet="0"/>
  </xdr:twoCellAnchor>
  <xdr:oneCellAnchor>
    <xdr:from>
      <xdr:col>12</xdr:col>
      <xdr:colOff>685800</xdr:colOff>
      <xdr:row>0</xdr:row>
      <xdr:rowOff>28575</xdr:rowOff>
    </xdr:from>
    <xdr:ext cx="301943" cy="285750"/>
    <xdr:pic>
      <xdr:nvPicPr>
        <xdr:cNvPr id="5" name="Image 4" descr="Une image contenant logo, symbole, Graphique, Police&#10;&#10;Le contenu généré par l’IA peut être incorrect.">
          <a:hlinkClick xmlns:r="http://schemas.openxmlformats.org/officeDocument/2006/relationships" r:id="rId3"/>
          <a:extLst>
            <a:ext uri="{FF2B5EF4-FFF2-40B4-BE49-F238E27FC236}">
              <a16:creationId xmlns:a16="http://schemas.microsoft.com/office/drawing/2014/main" id="{50683724-71A1-4D58-88CF-E4B5A9D33BD2}"/>
            </a:ext>
          </a:extLst>
        </xdr:cNvPr>
        <xdr:cNvPicPr>
          <a:picLocks noChangeAspect="1"/>
        </xdr:cNvPicPr>
      </xdr:nvPicPr>
      <xdr:blipFill>
        <a:blip xmlns:r="http://schemas.openxmlformats.org/officeDocument/2006/relationships" r:embed="rId4"/>
        <a:stretch>
          <a:fillRect/>
        </a:stretch>
      </xdr:blipFill>
      <xdr:spPr>
        <a:xfrm rot="10800000">
          <a:off x="9115425" y="28575"/>
          <a:ext cx="301943" cy="2857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186350</xdr:colOff>
      <xdr:row>4</xdr:row>
      <xdr:rowOff>9525</xdr:rowOff>
    </xdr:from>
    <xdr:ext cx="4642825" cy="2628900"/>
    <xdr:pic>
      <xdr:nvPicPr>
        <xdr:cNvPr id="4" name="Image 3">
          <a:extLst>
            <a:ext uri="{FF2B5EF4-FFF2-40B4-BE49-F238E27FC236}">
              <a16:creationId xmlns:a16="http://schemas.microsoft.com/office/drawing/2014/main" id="{F1808F37-99FB-42FF-B9CD-156E7EEB74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626" r="790" b="5753"/>
        <a:stretch/>
      </xdr:blipFill>
      <xdr:spPr>
        <a:xfrm>
          <a:off x="4796450" y="600075"/>
          <a:ext cx="4642825" cy="2628900"/>
        </a:xfrm>
        <a:prstGeom prst="rect">
          <a:avLst/>
        </a:prstGeom>
      </xdr:spPr>
    </xdr:pic>
    <xdr:clientData/>
  </xdr:oneCellAnchor>
  <xdr:twoCellAnchor>
    <xdr:from>
      <xdr:col>2</xdr:col>
      <xdr:colOff>200025</xdr:colOff>
      <xdr:row>4</xdr:row>
      <xdr:rowOff>9526</xdr:rowOff>
    </xdr:from>
    <xdr:to>
      <xdr:col>13</xdr:col>
      <xdr:colOff>0</xdr:colOff>
      <xdr:row>17</xdr:row>
      <xdr:rowOff>66676</xdr:rowOff>
    </xdr:to>
    <xdr:sp macro="" textlink="">
      <xdr:nvSpPr>
        <xdr:cNvPr id="3" name="Rectangle 2">
          <a:extLst>
            <a:ext uri="{FF2B5EF4-FFF2-40B4-BE49-F238E27FC236}">
              <a16:creationId xmlns:a16="http://schemas.microsoft.com/office/drawing/2014/main" id="{12F2E0EA-2E5E-4F38-A6EE-4DF15BB265CF}"/>
            </a:ext>
          </a:extLst>
        </xdr:cNvPr>
        <xdr:cNvSpPr/>
      </xdr:nvSpPr>
      <xdr:spPr>
        <a:xfrm>
          <a:off x="4810125" y="600076"/>
          <a:ext cx="4638675" cy="2628900"/>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6</xdr:col>
      <xdr:colOff>232682</xdr:colOff>
      <xdr:row>17</xdr:row>
      <xdr:rowOff>123825</xdr:rowOff>
    </xdr:from>
    <xdr:to>
      <xdr:col>13</xdr:col>
      <xdr:colOff>19050</xdr:colOff>
      <xdr:row>18</xdr:row>
      <xdr:rowOff>195941</xdr:rowOff>
    </xdr:to>
    <xdr:sp macro="" textlink="">
      <xdr:nvSpPr>
        <xdr:cNvPr id="2" name="Rectangle : coins arrondis 1">
          <a:hlinkClick xmlns:r="http://schemas.openxmlformats.org/officeDocument/2006/relationships" r:id="rId2"/>
          <a:extLst>
            <a:ext uri="{FF2B5EF4-FFF2-40B4-BE49-F238E27FC236}">
              <a16:creationId xmlns:a16="http://schemas.microsoft.com/office/drawing/2014/main" id="{11CA9DA6-3FFC-46D4-9E13-E3B33914C47F}"/>
            </a:ext>
          </a:extLst>
        </xdr:cNvPr>
        <xdr:cNvSpPr/>
      </xdr:nvSpPr>
      <xdr:spPr>
        <a:xfrm>
          <a:off x="6728732" y="3286125"/>
          <a:ext cx="2739118" cy="272141"/>
        </a:xfrm>
        <a:prstGeom prst="roundRect">
          <a:avLst/>
        </a:prstGeom>
        <a:solidFill>
          <a:srgbClr val="C00000"/>
        </a:solidFill>
        <a:ln>
          <a:noFill/>
        </a:ln>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lang="fr-CH" sz="1100"/>
            <a:t>Visionner la vidéo d'aide pour compléter ce</a:t>
          </a:r>
          <a:r>
            <a:rPr lang="fr-CH" sz="1100" baseline="0"/>
            <a:t>t onglet</a:t>
          </a:r>
          <a:endParaRPr lang="fr-CH" sz="1100"/>
        </a:p>
      </xdr:txBody>
    </xdr:sp>
    <xdr:clientData fPrintsWithSheet="0"/>
  </xdr:twoCellAnchor>
  <xdr:oneCellAnchor>
    <xdr:from>
      <xdr:col>12</xdr:col>
      <xdr:colOff>685800</xdr:colOff>
      <xdr:row>0</xdr:row>
      <xdr:rowOff>28575</xdr:rowOff>
    </xdr:from>
    <xdr:ext cx="301943" cy="285750"/>
    <xdr:pic>
      <xdr:nvPicPr>
        <xdr:cNvPr id="5" name="Image 4" descr="Une image contenant logo, symbole, Graphique, Police&#10;&#10;Le contenu généré par l’IA peut être incorrect.">
          <a:hlinkClick xmlns:r="http://schemas.openxmlformats.org/officeDocument/2006/relationships" r:id="rId3"/>
          <a:extLst>
            <a:ext uri="{FF2B5EF4-FFF2-40B4-BE49-F238E27FC236}">
              <a16:creationId xmlns:a16="http://schemas.microsoft.com/office/drawing/2014/main" id="{AFECDACB-6B91-4116-8E5F-416B00DD2D05}"/>
            </a:ext>
          </a:extLst>
        </xdr:cNvPr>
        <xdr:cNvPicPr>
          <a:picLocks noChangeAspect="1"/>
        </xdr:cNvPicPr>
      </xdr:nvPicPr>
      <xdr:blipFill>
        <a:blip xmlns:r="http://schemas.openxmlformats.org/officeDocument/2006/relationships" r:embed="rId4"/>
        <a:stretch>
          <a:fillRect/>
        </a:stretch>
      </xdr:blipFill>
      <xdr:spPr>
        <a:xfrm rot="10800000">
          <a:off x="9115425" y="28575"/>
          <a:ext cx="301943" cy="28575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2</xdr:col>
      <xdr:colOff>209550</xdr:colOff>
      <xdr:row>4</xdr:row>
      <xdr:rowOff>9525</xdr:rowOff>
    </xdr:from>
    <xdr:to>
      <xdr:col>12</xdr:col>
      <xdr:colOff>1013115</xdr:colOff>
      <xdr:row>17</xdr:row>
      <xdr:rowOff>104775</xdr:rowOff>
    </xdr:to>
    <xdr:pic>
      <xdr:nvPicPr>
        <xdr:cNvPr id="4" name="Image 3">
          <a:extLst>
            <a:ext uri="{FF2B5EF4-FFF2-40B4-BE49-F238E27FC236}">
              <a16:creationId xmlns:a16="http://schemas.microsoft.com/office/drawing/2014/main" id="{C63D0104-4425-4E47-98BB-F4CC7AAC9FD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60" b="1"/>
        <a:stretch/>
      </xdr:blipFill>
      <xdr:spPr>
        <a:xfrm>
          <a:off x="4819650" y="600075"/>
          <a:ext cx="4623090" cy="2667000"/>
        </a:xfrm>
        <a:prstGeom prst="rect">
          <a:avLst/>
        </a:prstGeom>
      </xdr:spPr>
    </xdr:pic>
    <xdr:clientData/>
  </xdr:twoCellAnchor>
  <xdr:twoCellAnchor>
    <xdr:from>
      <xdr:col>2</xdr:col>
      <xdr:colOff>200025</xdr:colOff>
      <xdr:row>4</xdr:row>
      <xdr:rowOff>1</xdr:rowOff>
    </xdr:from>
    <xdr:to>
      <xdr:col>13</xdr:col>
      <xdr:colOff>0</xdr:colOff>
      <xdr:row>17</xdr:row>
      <xdr:rowOff>104775</xdr:rowOff>
    </xdr:to>
    <xdr:sp macro="" textlink="">
      <xdr:nvSpPr>
        <xdr:cNvPr id="3" name="Rectangle 2">
          <a:extLst>
            <a:ext uri="{FF2B5EF4-FFF2-40B4-BE49-F238E27FC236}">
              <a16:creationId xmlns:a16="http://schemas.microsoft.com/office/drawing/2014/main" id="{B3AE6209-E19B-4181-9C49-259F54007559}"/>
            </a:ext>
          </a:extLst>
        </xdr:cNvPr>
        <xdr:cNvSpPr/>
      </xdr:nvSpPr>
      <xdr:spPr>
        <a:xfrm>
          <a:off x="4810125" y="590551"/>
          <a:ext cx="4638675" cy="267652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6</xdr:col>
      <xdr:colOff>219075</xdr:colOff>
      <xdr:row>17</xdr:row>
      <xdr:rowOff>180975</xdr:rowOff>
    </xdr:from>
    <xdr:to>
      <xdr:col>13</xdr:col>
      <xdr:colOff>5443</xdr:colOff>
      <xdr:row>22</xdr:row>
      <xdr:rowOff>253091</xdr:rowOff>
    </xdr:to>
    <xdr:sp macro="" textlink="">
      <xdr:nvSpPr>
        <xdr:cNvPr id="2" name="Rectangle : coins arrondis 1">
          <a:hlinkClick xmlns:r="http://schemas.openxmlformats.org/officeDocument/2006/relationships" r:id="rId2"/>
          <a:extLst>
            <a:ext uri="{FF2B5EF4-FFF2-40B4-BE49-F238E27FC236}">
              <a16:creationId xmlns:a16="http://schemas.microsoft.com/office/drawing/2014/main" id="{2E9BF0DC-CC65-4880-8591-E43A58F26BA9}"/>
            </a:ext>
          </a:extLst>
        </xdr:cNvPr>
        <xdr:cNvSpPr/>
      </xdr:nvSpPr>
      <xdr:spPr>
        <a:xfrm>
          <a:off x="6715125" y="3343275"/>
          <a:ext cx="2739118" cy="272141"/>
        </a:xfrm>
        <a:prstGeom prst="roundRect">
          <a:avLst/>
        </a:prstGeom>
        <a:solidFill>
          <a:srgbClr val="C00000"/>
        </a:solidFill>
        <a:ln>
          <a:noFill/>
        </a:ln>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lang="fr-CH" sz="1100"/>
            <a:t>Visionner la vidéo d'aide pour compléter ce</a:t>
          </a:r>
          <a:r>
            <a:rPr lang="fr-CH" sz="1100" baseline="0"/>
            <a:t>t onglet</a:t>
          </a:r>
          <a:endParaRPr lang="fr-CH" sz="1100"/>
        </a:p>
      </xdr:txBody>
    </xdr:sp>
    <xdr:clientData fPrintsWithSheet="0"/>
  </xdr:twoCellAnchor>
  <xdr:oneCellAnchor>
    <xdr:from>
      <xdr:col>12</xdr:col>
      <xdr:colOff>685800</xdr:colOff>
      <xdr:row>0</xdr:row>
      <xdr:rowOff>28575</xdr:rowOff>
    </xdr:from>
    <xdr:ext cx="301943" cy="285750"/>
    <xdr:pic>
      <xdr:nvPicPr>
        <xdr:cNvPr id="5" name="Image 4" descr="Une image contenant logo, symbole, Graphique, Police&#10;&#10;Le contenu généré par l’IA peut être incorrect.">
          <a:hlinkClick xmlns:r="http://schemas.openxmlformats.org/officeDocument/2006/relationships" r:id="rId3"/>
          <a:extLst>
            <a:ext uri="{FF2B5EF4-FFF2-40B4-BE49-F238E27FC236}">
              <a16:creationId xmlns:a16="http://schemas.microsoft.com/office/drawing/2014/main" id="{0B91EFF7-E005-41D0-AA8D-48E2ADDDD157}"/>
            </a:ext>
          </a:extLst>
        </xdr:cNvPr>
        <xdr:cNvPicPr>
          <a:picLocks noChangeAspect="1"/>
        </xdr:cNvPicPr>
      </xdr:nvPicPr>
      <xdr:blipFill>
        <a:blip xmlns:r="http://schemas.openxmlformats.org/officeDocument/2006/relationships" r:embed="rId4"/>
        <a:stretch>
          <a:fillRect/>
        </a:stretch>
      </xdr:blipFill>
      <xdr:spPr>
        <a:xfrm rot="10800000">
          <a:off x="9115425" y="28575"/>
          <a:ext cx="301943" cy="28575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2</xdr:col>
      <xdr:colOff>228599</xdr:colOff>
      <xdr:row>3</xdr:row>
      <xdr:rowOff>200024</xdr:rowOff>
    </xdr:from>
    <xdr:to>
      <xdr:col>12</xdr:col>
      <xdr:colOff>1007499</xdr:colOff>
      <xdr:row>17</xdr:row>
      <xdr:rowOff>55244</xdr:rowOff>
    </xdr:to>
    <xdr:pic>
      <xdr:nvPicPr>
        <xdr:cNvPr id="4" name="Image 3">
          <a:extLst>
            <a:ext uri="{FF2B5EF4-FFF2-40B4-BE49-F238E27FC236}">
              <a16:creationId xmlns:a16="http://schemas.microsoft.com/office/drawing/2014/main" id="{12AF2A69-7281-40F6-8AA8-061B435C8C2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503" b="13726"/>
        <a:stretch/>
      </xdr:blipFill>
      <xdr:spPr>
        <a:xfrm>
          <a:off x="4838699" y="590549"/>
          <a:ext cx="4602235" cy="2619375"/>
        </a:xfrm>
        <a:prstGeom prst="rect">
          <a:avLst/>
        </a:prstGeom>
      </xdr:spPr>
    </xdr:pic>
    <xdr:clientData/>
  </xdr:twoCellAnchor>
  <xdr:twoCellAnchor>
    <xdr:from>
      <xdr:col>2</xdr:col>
      <xdr:colOff>219075</xdr:colOff>
      <xdr:row>3</xdr:row>
      <xdr:rowOff>190501</xdr:rowOff>
    </xdr:from>
    <xdr:to>
      <xdr:col>12</xdr:col>
      <xdr:colOff>1000125</xdr:colOff>
      <xdr:row>17</xdr:row>
      <xdr:rowOff>38100</xdr:rowOff>
    </xdr:to>
    <xdr:sp macro="" textlink="">
      <xdr:nvSpPr>
        <xdr:cNvPr id="3" name="Rectangle 2">
          <a:extLst>
            <a:ext uri="{FF2B5EF4-FFF2-40B4-BE49-F238E27FC236}">
              <a16:creationId xmlns:a16="http://schemas.microsoft.com/office/drawing/2014/main" id="{2CFD68F6-3A20-4BB9-A147-EE5EF5AAF425}"/>
            </a:ext>
          </a:extLst>
        </xdr:cNvPr>
        <xdr:cNvSpPr/>
      </xdr:nvSpPr>
      <xdr:spPr>
        <a:xfrm>
          <a:off x="4829175" y="581026"/>
          <a:ext cx="4600575" cy="261937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5</xdr:col>
      <xdr:colOff>114300</xdr:colOff>
      <xdr:row>17</xdr:row>
      <xdr:rowOff>123825</xdr:rowOff>
    </xdr:from>
    <xdr:to>
      <xdr:col>12</xdr:col>
      <xdr:colOff>1015093</xdr:colOff>
      <xdr:row>22</xdr:row>
      <xdr:rowOff>195941</xdr:rowOff>
    </xdr:to>
    <xdr:sp macro="" textlink="">
      <xdr:nvSpPr>
        <xdr:cNvPr id="2" name="Rectangle : coins arrondis 1">
          <a:hlinkClick xmlns:r="http://schemas.openxmlformats.org/officeDocument/2006/relationships" r:id="rId2"/>
          <a:extLst>
            <a:ext uri="{FF2B5EF4-FFF2-40B4-BE49-F238E27FC236}">
              <a16:creationId xmlns:a16="http://schemas.microsoft.com/office/drawing/2014/main" id="{28E403BC-27A7-4697-BD15-836027937749}"/>
            </a:ext>
          </a:extLst>
        </xdr:cNvPr>
        <xdr:cNvSpPr/>
      </xdr:nvSpPr>
      <xdr:spPr>
        <a:xfrm>
          <a:off x="6286500" y="3286125"/>
          <a:ext cx="3158218" cy="272141"/>
        </a:xfrm>
        <a:prstGeom prst="roundRect">
          <a:avLst/>
        </a:prstGeom>
        <a:solidFill>
          <a:srgbClr val="C00000"/>
        </a:solidFill>
        <a:ln>
          <a:noFill/>
        </a:ln>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lang="fr-CH" sz="1100"/>
            <a:t>Visionner la vidéo d'aide pour compléter ce</a:t>
          </a:r>
          <a:r>
            <a:rPr lang="fr-CH" sz="1100" baseline="0"/>
            <a:t>t onglet</a:t>
          </a:r>
          <a:endParaRPr lang="fr-CH" sz="1100"/>
        </a:p>
      </xdr:txBody>
    </xdr:sp>
    <xdr:clientData fPrintsWithSheet="0"/>
  </xdr:twoCellAnchor>
  <xdr:oneCellAnchor>
    <xdr:from>
      <xdr:col>12</xdr:col>
      <xdr:colOff>685800</xdr:colOff>
      <xdr:row>0</xdr:row>
      <xdr:rowOff>28575</xdr:rowOff>
    </xdr:from>
    <xdr:ext cx="301943" cy="285750"/>
    <xdr:pic>
      <xdr:nvPicPr>
        <xdr:cNvPr id="5" name="Image 4" descr="Une image contenant logo, symbole, Graphique, Police&#10;&#10;Le contenu généré par l’IA peut être incorrect.">
          <a:hlinkClick xmlns:r="http://schemas.openxmlformats.org/officeDocument/2006/relationships" r:id="rId3"/>
          <a:extLst>
            <a:ext uri="{FF2B5EF4-FFF2-40B4-BE49-F238E27FC236}">
              <a16:creationId xmlns:a16="http://schemas.microsoft.com/office/drawing/2014/main" id="{D7E2888E-5D37-4254-883D-F4997F241473}"/>
            </a:ext>
          </a:extLst>
        </xdr:cNvPr>
        <xdr:cNvPicPr>
          <a:picLocks noChangeAspect="1"/>
        </xdr:cNvPicPr>
      </xdr:nvPicPr>
      <xdr:blipFill>
        <a:blip xmlns:r="http://schemas.openxmlformats.org/officeDocument/2006/relationships" r:embed="rId4"/>
        <a:stretch>
          <a:fillRect/>
        </a:stretch>
      </xdr:blipFill>
      <xdr:spPr>
        <a:xfrm rot="10800000">
          <a:off x="9115425" y="28575"/>
          <a:ext cx="301943" cy="2857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frij.sharepoint.com/sites/DptConseils/Documents%20partages/General/2%20S&#233;ances/25-11-27%20StrataFRI.xlsx" TargetMode="External"/><Relationship Id="rId1" Type="http://schemas.openxmlformats.org/officeDocument/2006/relationships/externalLinkPath" Target="25-11-27%20StrataF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llustration de la démarche"/>
      <sheetName val="0 Synthèse &amp; cohérence"/>
      <sheetName val="1a Situation - entreprise"/>
      <sheetName val="1b Situation - exploitant-e"/>
      <sheetName val="2 Analyse du contexte"/>
      <sheetName val="3 La vision &amp; la mission"/>
      <sheetName val="4 Les objectifs quantitatifs"/>
      <sheetName val="5 Les axes stratégiques"/>
      <sheetName val="6 Les mesures à réaliser"/>
      <sheetName val="Listes et données"/>
    </sheetNames>
    <sheetDataSet>
      <sheetData sheetId="0"/>
      <sheetData sheetId="1"/>
      <sheetData sheetId="2"/>
      <sheetData sheetId="3"/>
      <sheetData sheetId="4"/>
      <sheetData sheetId="5"/>
      <sheetData sheetId="6"/>
      <sheetData sheetId="7"/>
      <sheetData sheetId="8"/>
      <sheetData sheetId="9">
        <row r="4">
          <cell r="A4" t="str">
            <v>Bovins laitiers</v>
          </cell>
        </row>
        <row r="5">
          <cell r="A5" t="str">
            <v>Bovins allaitants</v>
          </cell>
        </row>
        <row r="6">
          <cell r="A6" t="str">
            <v>Bovins d'engraissement</v>
          </cell>
        </row>
        <row r="7">
          <cell r="A7" t="str">
            <v>Veaux blancs</v>
          </cell>
        </row>
        <row r="9">
          <cell r="A9" t="str">
            <v>Chevaux</v>
          </cell>
        </row>
        <row r="11">
          <cell r="A11" t="str">
            <v>Moutons</v>
          </cell>
        </row>
        <row r="13">
          <cell r="A13" t="str">
            <v>Chèvre</v>
          </cell>
        </row>
        <row r="15">
          <cell r="A15" t="str">
            <v>Porcs d'engraissement</v>
          </cell>
        </row>
        <row r="16">
          <cell r="A16" t="str">
            <v>Porcs d'élevage</v>
          </cell>
        </row>
        <row r="18">
          <cell r="A18" t="str">
            <v>Poulets</v>
          </cell>
        </row>
        <row r="19">
          <cell r="A19" t="str">
            <v>Poules pondeuses</v>
          </cell>
        </row>
        <row r="21">
          <cell r="A21" t="str">
            <v>Betteraves sucrières</v>
          </cell>
        </row>
        <row r="22">
          <cell r="A22" t="str">
            <v>Blé panifiable</v>
          </cell>
        </row>
        <row r="23">
          <cell r="A23" t="str">
            <v>Blé fourrager</v>
          </cell>
        </row>
        <row r="24">
          <cell r="A24" t="str">
            <v>Colza</v>
          </cell>
        </row>
        <row r="25">
          <cell r="A25" t="str">
            <v>Epeautre</v>
          </cell>
        </row>
        <row r="26">
          <cell r="A26" t="str">
            <v>Féverole</v>
          </cell>
        </row>
        <row r="27">
          <cell r="A27" t="str">
            <v>Jachère</v>
          </cell>
        </row>
        <row r="28">
          <cell r="A28" t="str">
            <v>Maïs grain</v>
          </cell>
        </row>
        <row r="29">
          <cell r="A29" t="str">
            <v>Orge</v>
          </cell>
        </row>
        <row r="30">
          <cell r="A30" t="str">
            <v>Pois protéagineux</v>
          </cell>
        </row>
        <row r="31">
          <cell r="A31" t="str">
            <v>Pomme de terre</v>
          </cell>
        </row>
        <row r="32">
          <cell r="A32" t="str">
            <v>Seigle</v>
          </cell>
        </row>
        <row r="33">
          <cell r="A33" t="str">
            <v>Soja fourrager</v>
          </cell>
        </row>
        <row r="34">
          <cell r="A34" t="str">
            <v>Tabac</v>
          </cell>
        </row>
        <row r="35">
          <cell r="A35" t="str">
            <v>Tournesol</v>
          </cell>
        </row>
        <row r="36">
          <cell r="A36" t="str">
            <v>Triticale</v>
          </cell>
        </row>
        <row r="38">
          <cell r="A38" t="str">
            <v>Travaux pour tiers</v>
          </cell>
        </row>
        <row r="146">
          <cell r="A146">
            <v>2028</v>
          </cell>
        </row>
        <row r="147">
          <cell r="A147">
            <v>2029</v>
          </cell>
        </row>
        <row r="148">
          <cell r="A148">
            <v>2030</v>
          </cell>
        </row>
        <row r="149">
          <cell r="A149">
            <v>2031</v>
          </cell>
        </row>
        <row r="150">
          <cell r="A150">
            <v>2032</v>
          </cell>
        </row>
        <row r="151">
          <cell r="A151">
            <v>2033</v>
          </cell>
        </row>
        <row r="152">
          <cell r="A152">
            <v>2034</v>
          </cell>
        </row>
        <row r="153">
          <cell r="A153">
            <v>2035</v>
          </cell>
        </row>
        <row r="154">
          <cell r="A154">
            <v>2036</v>
          </cell>
        </row>
        <row r="155">
          <cell r="A155">
            <v>2037</v>
          </cell>
        </row>
        <row r="156">
          <cell r="A156">
            <v>2038</v>
          </cell>
        </row>
        <row r="157">
          <cell r="A157">
            <v>2039</v>
          </cell>
        </row>
        <row r="158">
          <cell r="A158">
            <v>2040</v>
          </cell>
        </row>
        <row r="159">
          <cell r="A159">
            <v>2041</v>
          </cell>
        </row>
        <row r="160">
          <cell r="A160">
            <v>2042</v>
          </cell>
        </row>
        <row r="161">
          <cell r="A161">
            <v>2043</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01A92-8E5D-4EBC-9E55-C9B129903E7F}">
  <dimension ref="A1:M42"/>
  <sheetViews>
    <sheetView showGridLines="0" tabSelected="1" zoomScaleNormal="100" workbookViewId="0">
      <selection activeCell="M5" sqref="M5"/>
    </sheetView>
  </sheetViews>
  <sheetFormatPr baseColWidth="10" defaultColWidth="0" defaultRowHeight="15" customHeight="1" zeroHeight="1" x14ac:dyDescent="0.25"/>
  <cols>
    <col min="1" max="1" width="2.28515625" customWidth="1"/>
    <col min="2" max="13" width="11.42578125" customWidth="1"/>
    <col min="14" max="16384" width="11.42578125" hidden="1"/>
  </cols>
  <sheetData>
    <row r="1" spans="2:2" ht="27" customHeight="1" x14ac:dyDescent="0.25"/>
    <row r="2" spans="2:2" x14ac:dyDescent="0.25"/>
    <row r="3" spans="2:2" x14ac:dyDescent="0.25"/>
    <row r="4" spans="2:2" x14ac:dyDescent="0.25"/>
    <row r="5" spans="2:2" x14ac:dyDescent="0.25"/>
    <row r="6" spans="2:2" ht="19.5" x14ac:dyDescent="0.25">
      <c r="B6" s="86" t="s">
        <v>486</v>
      </c>
    </row>
    <row r="7" spans="2:2" x14ac:dyDescent="0.25">
      <c r="B7" s="85" t="s">
        <v>419</v>
      </c>
    </row>
    <row r="8" spans="2:2" x14ac:dyDescent="0.25">
      <c r="B8" s="84" t="s">
        <v>306</v>
      </c>
    </row>
    <row r="9" spans="2:2" x14ac:dyDescent="0.25"/>
    <row r="10" spans="2:2" x14ac:dyDescent="0.25"/>
    <row r="11" spans="2:2" x14ac:dyDescent="0.25"/>
    <row r="12" spans="2:2" x14ac:dyDescent="0.25"/>
    <row r="13" spans="2:2" x14ac:dyDescent="0.25"/>
    <row r="14" spans="2:2" x14ac:dyDescent="0.25"/>
    <row r="15" spans="2:2" x14ac:dyDescent="0.25"/>
    <row r="16" spans="2:2"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ht="15" hidden="1" customHeight="1" x14ac:dyDescent="0.25"/>
    <row r="40" customFormat="1" ht="15" hidden="1" customHeight="1" x14ac:dyDescent="0.25"/>
    <row r="41" customFormat="1" ht="15" hidden="1" customHeight="1" x14ac:dyDescent="0.25"/>
    <row r="42" customFormat="1" ht="15" hidden="1" customHeight="1" x14ac:dyDescent="0.25"/>
  </sheetData>
  <sheetProtection sheet="1" objects="1" scenarios="1"/>
  <pageMargins left="0.19685039370078741" right="0.19685039370078741" top="0.11811023622047245" bottom="0" header="0" footer="0.19685039370078741"/>
  <pageSetup paperSize="9" orientation="landscape" r:id="rId1"/>
  <headerFooter>
    <oddFooter>&amp;L      © Fondation rurale interjurassienne, Courtemelon, 2852 Courtételle&amp;R&amp;D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ACEA-D5D9-49FC-A2BA-4C916B17A2B9}">
  <dimension ref="A1:E161"/>
  <sheetViews>
    <sheetView topLeftCell="A129" workbookViewId="0">
      <selection activeCell="D156" sqref="D156"/>
    </sheetView>
  </sheetViews>
  <sheetFormatPr baseColWidth="10" defaultRowHeight="15" x14ac:dyDescent="0.25"/>
  <cols>
    <col min="1" max="1" width="26.42578125" customWidth="1"/>
    <col min="2" max="2" width="14.28515625" customWidth="1"/>
    <col min="3" max="4" width="25.7109375" customWidth="1"/>
    <col min="5" max="5" width="35.140625" customWidth="1"/>
  </cols>
  <sheetData>
    <row r="1" spans="1:5" ht="18.75" x14ac:dyDescent="0.3">
      <c r="A1" s="4" t="s">
        <v>167</v>
      </c>
    </row>
    <row r="3" spans="1:5" x14ac:dyDescent="0.25">
      <c r="A3" s="9" t="s">
        <v>146</v>
      </c>
      <c r="B3" s="9" t="s">
        <v>157</v>
      </c>
      <c r="C3" s="9" t="s">
        <v>161</v>
      </c>
      <c r="D3" s="9" t="s">
        <v>158</v>
      </c>
      <c r="E3" s="9" t="s">
        <v>164</v>
      </c>
    </row>
    <row r="4" spans="1:5" x14ac:dyDescent="0.25">
      <c r="A4" s="8" t="s">
        <v>170</v>
      </c>
      <c r="B4" s="8" t="s">
        <v>159</v>
      </c>
      <c r="C4" s="8" t="s">
        <v>162</v>
      </c>
      <c r="D4" s="8" t="str">
        <f>IF(AND(B4&lt;&gt;"",C4&lt;&gt;""),CONCATENATE(C4,"/",B4),"")</f>
        <v>kg lait/vaches</v>
      </c>
      <c r="E4" s="8" t="s">
        <v>165</v>
      </c>
    </row>
    <row r="5" spans="1:5" x14ac:dyDescent="0.25">
      <c r="A5" s="8" t="s">
        <v>151</v>
      </c>
      <c r="B5" s="8" t="s">
        <v>159</v>
      </c>
      <c r="C5" s="8"/>
      <c r="D5" s="8" t="str">
        <f t="shared" ref="D5:D20" si="0">IF(AND(B5&lt;&gt;"",C5&lt;&gt;""),CONCATENATE(C5,"/",B5),"")</f>
        <v/>
      </c>
      <c r="E5" s="8" t="s">
        <v>165</v>
      </c>
    </row>
    <row r="6" spans="1:5" x14ac:dyDescent="0.25">
      <c r="A6" s="8" t="s">
        <v>20</v>
      </c>
      <c r="B6" s="8" t="s">
        <v>160</v>
      </c>
      <c r="C6" s="8"/>
      <c r="D6" s="8" t="s">
        <v>178</v>
      </c>
      <c r="E6" s="8" t="s">
        <v>165</v>
      </c>
    </row>
    <row r="7" spans="1:5" x14ac:dyDescent="0.25">
      <c r="A7" s="8" t="s">
        <v>152</v>
      </c>
      <c r="B7" s="8" t="s">
        <v>160</v>
      </c>
      <c r="C7" s="8"/>
      <c r="D7" s="8" t="str">
        <f t="shared" si="0"/>
        <v/>
      </c>
      <c r="E7" s="8" t="s">
        <v>165</v>
      </c>
    </row>
    <row r="8" spans="1:5" x14ac:dyDescent="0.25">
      <c r="A8" s="8"/>
      <c r="B8" s="8"/>
      <c r="C8" s="8"/>
      <c r="D8" s="8" t="str">
        <f t="shared" si="0"/>
        <v/>
      </c>
      <c r="E8" s="8"/>
    </row>
    <row r="9" spans="1:5" x14ac:dyDescent="0.25">
      <c r="A9" s="8" t="s">
        <v>153</v>
      </c>
      <c r="B9" s="8" t="s">
        <v>160</v>
      </c>
      <c r="C9" s="8"/>
      <c r="D9" s="8" t="str">
        <f t="shared" si="0"/>
        <v/>
      </c>
      <c r="E9" s="8" t="s">
        <v>165</v>
      </c>
    </row>
    <row r="10" spans="1:5" x14ac:dyDescent="0.25">
      <c r="A10" s="8"/>
      <c r="B10" s="8"/>
      <c r="C10" s="8"/>
      <c r="D10" s="8" t="str">
        <f t="shared" si="0"/>
        <v/>
      </c>
      <c r="E10" s="8"/>
    </row>
    <row r="11" spans="1:5" x14ac:dyDescent="0.25">
      <c r="A11" s="8" t="s">
        <v>154</v>
      </c>
      <c r="B11" s="8" t="s">
        <v>160</v>
      </c>
      <c r="C11" s="8"/>
      <c r="D11" s="8" t="str">
        <f t="shared" si="0"/>
        <v/>
      </c>
      <c r="E11" s="8" t="s">
        <v>165</v>
      </c>
    </row>
    <row r="12" spans="1:5" x14ac:dyDescent="0.25">
      <c r="A12" s="8"/>
      <c r="B12" s="8"/>
      <c r="C12" s="8"/>
      <c r="D12" s="8" t="str">
        <f t="shared" si="0"/>
        <v/>
      </c>
      <c r="E12" s="8"/>
    </row>
    <row r="13" spans="1:5" x14ac:dyDescent="0.25">
      <c r="A13" s="8" t="s">
        <v>155</v>
      </c>
      <c r="B13" s="8" t="s">
        <v>160</v>
      </c>
      <c r="C13" s="8"/>
      <c r="D13" s="8" t="str">
        <f t="shared" si="0"/>
        <v/>
      </c>
      <c r="E13" s="8" t="s">
        <v>165</v>
      </c>
    </row>
    <row r="14" spans="1:5" x14ac:dyDescent="0.25">
      <c r="A14" s="8"/>
      <c r="B14" s="8"/>
      <c r="C14" s="8"/>
      <c r="D14" s="8" t="str">
        <f t="shared" si="0"/>
        <v/>
      </c>
      <c r="E14" s="8"/>
    </row>
    <row r="15" spans="1:5" x14ac:dyDescent="0.25">
      <c r="A15" s="8" t="s">
        <v>18</v>
      </c>
      <c r="B15" s="8" t="s">
        <v>160</v>
      </c>
      <c r="C15" s="8"/>
      <c r="D15" s="8" t="s">
        <v>178</v>
      </c>
      <c r="E15" s="8" t="s">
        <v>165</v>
      </c>
    </row>
    <row r="16" spans="1:5" x14ac:dyDescent="0.25">
      <c r="A16" s="8" t="s">
        <v>156</v>
      </c>
      <c r="B16" s="8" t="s">
        <v>160</v>
      </c>
      <c r="C16" s="8"/>
      <c r="D16" s="8" t="str">
        <f t="shared" si="0"/>
        <v/>
      </c>
      <c r="E16" s="8" t="s">
        <v>165</v>
      </c>
    </row>
    <row r="17" spans="1:5" x14ac:dyDescent="0.25">
      <c r="A17" s="8"/>
      <c r="B17" s="8"/>
      <c r="C17" s="8"/>
      <c r="D17" s="8" t="str">
        <f t="shared" si="0"/>
        <v/>
      </c>
      <c r="E17" s="8"/>
    </row>
    <row r="18" spans="1:5" x14ac:dyDescent="0.25">
      <c r="A18" s="8" t="s">
        <v>21</v>
      </c>
      <c r="B18" s="8" t="s">
        <v>160</v>
      </c>
      <c r="C18" s="8"/>
      <c r="D18" s="8" t="str">
        <f t="shared" si="0"/>
        <v/>
      </c>
      <c r="E18" s="8" t="s">
        <v>165</v>
      </c>
    </row>
    <row r="19" spans="1:5" x14ac:dyDescent="0.25">
      <c r="A19" s="8" t="s">
        <v>19</v>
      </c>
      <c r="B19" s="8" t="s">
        <v>160</v>
      </c>
      <c r="C19" s="8"/>
      <c r="D19" s="8" t="str">
        <f t="shared" si="0"/>
        <v/>
      </c>
      <c r="E19" s="8" t="s">
        <v>165</v>
      </c>
    </row>
    <row r="20" spans="1:5" x14ac:dyDescent="0.25">
      <c r="A20" s="8"/>
      <c r="B20" s="8"/>
      <c r="C20" s="8"/>
      <c r="D20" s="8" t="str">
        <f t="shared" si="0"/>
        <v/>
      </c>
      <c r="E20" s="8"/>
    </row>
    <row r="21" spans="1:5" x14ac:dyDescent="0.25">
      <c r="A21" s="8" t="s">
        <v>6</v>
      </c>
      <c r="B21" s="8" t="s">
        <v>126</v>
      </c>
      <c r="C21" s="8" t="s">
        <v>163</v>
      </c>
      <c r="D21" s="8" t="s">
        <v>171</v>
      </c>
      <c r="E21" s="8" t="s">
        <v>166</v>
      </c>
    </row>
    <row r="22" spans="1:5" x14ac:dyDescent="0.25">
      <c r="A22" s="8" t="s">
        <v>147</v>
      </c>
      <c r="B22" s="8" t="s">
        <v>126</v>
      </c>
      <c r="C22" s="8" t="s">
        <v>163</v>
      </c>
      <c r="D22" s="8" t="s">
        <v>171</v>
      </c>
      <c r="E22" s="8" t="s">
        <v>166</v>
      </c>
    </row>
    <row r="23" spans="1:5" x14ac:dyDescent="0.25">
      <c r="A23" s="8" t="s">
        <v>7</v>
      </c>
      <c r="B23" s="8" t="s">
        <v>126</v>
      </c>
      <c r="C23" s="8" t="s">
        <v>163</v>
      </c>
      <c r="D23" s="8" t="s">
        <v>171</v>
      </c>
      <c r="E23" s="8" t="s">
        <v>166</v>
      </c>
    </row>
    <row r="24" spans="1:5" x14ac:dyDescent="0.25">
      <c r="A24" s="8" t="s">
        <v>148</v>
      </c>
      <c r="B24" s="8" t="s">
        <v>126</v>
      </c>
      <c r="C24" s="8" t="s">
        <v>163</v>
      </c>
      <c r="D24" s="8" t="s">
        <v>171</v>
      </c>
      <c r="E24" s="8" t="s">
        <v>166</v>
      </c>
    </row>
    <row r="25" spans="1:5" x14ac:dyDescent="0.25">
      <c r="A25" s="8" t="s">
        <v>8</v>
      </c>
      <c r="B25" s="8" t="s">
        <v>126</v>
      </c>
      <c r="C25" s="8" t="s">
        <v>163</v>
      </c>
      <c r="D25" s="8" t="s">
        <v>171</v>
      </c>
      <c r="E25" s="8" t="s">
        <v>166</v>
      </c>
    </row>
    <row r="26" spans="1:5" x14ac:dyDescent="0.25">
      <c r="A26" s="8" t="s">
        <v>9</v>
      </c>
      <c r="B26" s="8" t="s">
        <v>126</v>
      </c>
      <c r="C26" s="8" t="s">
        <v>163</v>
      </c>
      <c r="D26" s="8" t="s">
        <v>171</v>
      </c>
      <c r="E26" s="8" t="s">
        <v>166</v>
      </c>
    </row>
    <row r="27" spans="1:5" x14ac:dyDescent="0.25">
      <c r="A27" s="8" t="s">
        <v>150</v>
      </c>
      <c r="B27" s="8" t="s">
        <v>126</v>
      </c>
      <c r="C27" s="8"/>
      <c r="D27" s="8"/>
      <c r="E27" s="8" t="s">
        <v>166</v>
      </c>
    </row>
    <row r="28" spans="1:5" x14ac:dyDescent="0.25">
      <c r="A28" s="8" t="s">
        <v>10</v>
      </c>
      <c r="B28" s="8" t="s">
        <v>126</v>
      </c>
      <c r="C28" s="8" t="s">
        <v>163</v>
      </c>
      <c r="D28" s="8" t="s">
        <v>171</v>
      </c>
      <c r="E28" s="8" t="s">
        <v>166</v>
      </c>
    </row>
    <row r="29" spans="1:5" x14ac:dyDescent="0.25">
      <c r="A29" s="8" t="s">
        <v>11</v>
      </c>
      <c r="B29" s="8" t="s">
        <v>126</v>
      </c>
      <c r="C29" s="8" t="s">
        <v>163</v>
      </c>
      <c r="D29" s="8" t="s">
        <v>171</v>
      </c>
      <c r="E29" s="8" t="s">
        <v>166</v>
      </c>
    </row>
    <row r="30" spans="1:5" x14ac:dyDescent="0.25">
      <c r="A30" s="8" t="s">
        <v>12</v>
      </c>
      <c r="B30" s="8" t="s">
        <v>126</v>
      </c>
      <c r="C30" s="8" t="s">
        <v>163</v>
      </c>
      <c r="D30" s="8" t="s">
        <v>171</v>
      </c>
      <c r="E30" s="8" t="s">
        <v>166</v>
      </c>
    </row>
    <row r="31" spans="1:5" x14ac:dyDescent="0.25">
      <c r="A31" s="8" t="s">
        <v>13</v>
      </c>
      <c r="B31" s="8" t="s">
        <v>126</v>
      </c>
      <c r="C31" s="8" t="s">
        <v>163</v>
      </c>
      <c r="D31" s="8" t="s">
        <v>171</v>
      </c>
      <c r="E31" s="8" t="s">
        <v>166</v>
      </c>
    </row>
    <row r="32" spans="1:5" x14ac:dyDescent="0.25">
      <c r="A32" s="8" t="s">
        <v>14</v>
      </c>
      <c r="B32" s="8" t="s">
        <v>126</v>
      </c>
      <c r="C32" s="8" t="s">
        <v>163</v>
      </c>
      <c r="D32" s="8" t="s">
        <v>171</v>
      </c>
      <c r="E32" s="8" t="s">
        <v>166</v>
      </c>
    </row>
    <row r="33" spans="1:5" x14ac:dyDescent="0.25">
      <c r="A33" s="8" t="s">
        <v>15</v>
      </c>
      <c r="B33" s="8" t="s">
        <v>126</v>
      </c>
      <c r="C33" s="8" t="s">
        <v>163</v>
      </c>
      <c r="D33" s="8" t="s">
        <v>171</v>
      </c>
      <c r="E33" s="8" t="s">
        <v>166</v>
      </c>
    </row>
    <row r="34" spans="1:5" x14ac:dyDescent="0.25">
      <c r="A34" s="8" t="s">
        <v>16</v>
      </c>
      <c r="B34" s="8" t="s">
        <v>126</v>
      </c>
      <c r="C34" s="8" t="s">
        <v>163</v>
      </c>
      <c r="D34" s="8" t="s">
        <v>171</v>
      </c>
      <c r="E34" s="8" t="s">
        <v>166</v>
      </c>
    </row>
    <row r="35" spans="1:5" x14ac:dyDescent="0.25">
      <c r="A35" s="8" t="s">
        <v>149</v>
      </c>
      <c r="B35" s="8" t="s">
        <v>126</v>
      </c>
      <c r="C35" s="8" t="s">
        <v>163</v>
      </c>
      <c r="D35" s="8" t="s">
        <v>171</v>
      </c>
      <c r="E35" s="8" t="s">
        <v>166</v>
      </c>
    </row>
    <row r="36" spans="1:5" x14ac:dyDescent="0.25">
      <c r="A36" s="8" t="s">
        <v>17</v>
      </c>
      <c r="B36" s="8" t="s">
        <v>126</v>
      </c>
      <c r="C36" s="8" t="s">
        <v>163</v>
      </c>
      <c r="D36" s="8" t="s">
        <v>171</v>
      </c>
      <c r="E36" s="8" t="s">
        <v>166</v>
      </c>
    </row>
    <row r="37" spans="1:5" x14ac:dyDescent="0.25">
      <c r="A37" s="8"/>
      <c r="B37" s="8"/>
      <c r="C37" s="8"/>
      <c r="D37" s="8"/>
      <c r="E37" s="8"/>
    </row>
    <row r="38" spans="1:5" x14ac:dyDescent="0.25">
      <c r="A38" s="8" t="s">
        <v>168</v>
      </c>
      <c r="B38" s="8"/>
      <c r="C38" s="8" t="s">
        <v>169</v>
      </c>
      <c r="D38" s="8"/>
      <c r="E38" s="8"/>
    </row>
    <row r="39" spans="1:5" x14ac:dyDescent="0.25">
      <c r="A39" s="8"/>
      <c r="B39" s="8"/>
      <c r="C39" s="8"/>
      <c r="D39" s="8"/>
      <c r="E39" s="8"/>
    </row>
    <row r="42" spans="1:5" ht="18.75" x14ac:dyDescent="0.3">
      <c r="A42" s="4" t="s">
        <v>22</v>
      </c>
    </row>
    <row r="43" spans="1:5" x14ac:dyDescent="0.25">
      <c r="A43" s="2" t="s">
        <v>23</v>
      </c>
      <c r="B43" s="2" t="s">
        <v>24</v>
      </c>
      <c r="C43" s="2" t="s">
        <v>25</v>
      </c>
    </row>
    <row r="44" spans="1:5" x14ac:dyDescent="0.25">
      <c r="A44">
        <v>1</v>
      </c>
      <c r="B44" t="s">
        <v>26</v>
      </c>
      <c r="C44" t="str">
        <f t="shared" ref="C44:C75" si="1">CONCATENATE(A44," ",B44)</f>
        <v>1 Attention</v>
      </c>
    </row>
    <row r="45" spans="1:5" x14ac:dyDescent="0.25">
      <c r="A45">
        <v>2</v>
      </c>
      <c r="B45" t="s">
        <v>27</v>
      </c>
      <c r="C45" t="str">
        <f t="shared" si="1"/>
        <v>2 Respect</v>
      </c>
    </row>
    <row r="46" spans="1:5" x14ac:dyDescent="0.25">
      <c r="A46">
        <v>3</v>
      </c>
      <c r="B46" t="s">
        <v>28</v>
      </c>
      <c r="C46" t="str">
        <f t="shared" si="1"/>
        <v>3 Reconnaissance</v>
      </c>
    </row>
    <row r="47" spans="1:5" x14ac:dyDescent="0.25">
      <c r="A47">
        <v>4</v>
      </c>
      <c r="B47" t="s">
        <v>29</v>
      </c>
      <c r="C47" t="str">
        <f t="shared" si="1"/>
        <v>4 Adaptabilité</v>
      </c>
    </row>
    <row r="48" spans="1:5" x14ac:dyDescent="0.25">
      <c r="A48">
        <v>5</v>
      </c>
      <c r="B48" t="s">
        <v>30</v>
      </c>
      <c r="C48" t="str">
        <f t="shared" si="1"/>
        <v>5 Réputation</v>
      </c>
    </row>
    <row r="49" spans="1:3" x14ac:dyDescent="0.25">
      <c r="A49">
        <v>6</v>
      </c>
      <c r="B49" t="s">
        <v>31</v>
      </c>
      <c r="C49" t="str">
        <f t="shared" si="1"/>
        <v>6 Persévérance</v>
      </c>
    </row>
    <row r="50" spans="1:3" x14ac:dyDescent="0.25">
      <c r="A50">
        <v>7</v>
      </c>
      <c r="B50" t="s">
        <v>32</v>
      </c>
      <c r="C50" t="str">
        <f t="shared" si="1"/>
        <v>7 Prudence</v>
      </c>
    </row>
    <row r="51" spans="1:3" x14ac:dyDescent="0.25">
      <c r="A51">
        <v>8</v>
      </c>
      <c r="B51" t="s">
        <v>33</v>
      </c>
      <c r="C51" t="str">
        <f t="shared" si="1"/>
        <v>8 Enthousiasme</v>
      </c>
    </row>
    <row r="52" spans="1:3" x14ac:dyDescent="0.25">
      <c r="A52">
        <v>9</v>
      </c>
      <c r="B52" t="s">
        <v>34</v>
      </c>
      <c r="C52" t="str">
        <f t="shared" si="1"/>
        <v>9 Renommée</v>
      </c>
    </row>
    <row r="53" spans="1:3" x14ac:dyDescent="0.25">
      <c r="A53">
        <v>10</v>
      </c>
      <c r="B53" t="s">
        <v>35</v>
      </c>
      <c r="C53" t="str">
        <f t="shared" si="1"/>
        <v>10 Confort</v>
      </c>
    </row>
    <row r="54" spans="1:3" x14ac:dyDescent="0.25">
      <c r="A54">
        <v>11</v>
      </c>
      <c r="B54" t="s">
        <v>36</v>
      </c>
      <c r="C54" t="str">
        <f t="shared" si="1"/>
        <v>11 Tranquillité</v>
      </c>
    </row>
    <row r="55" spans="1:3" x14ac:dyDescent="0.25">
      <c r="A55">
        <v>12</v>
      </c>
      <c r="B55" t="s">
        <v>37</v>
      </c>
      <c r="C55" t="str">
        <f t="shared" si="1"/>
        <v>12 Modestie</v>
      </c>
    </row>
    <row r="56" spans="1:3" x14ac:dyDescent="0.25">
      <c r="A56">
        <v>13</v>
      </c>
      <c r="B56" t="s">
        <v>38</v>
      </c>
      <c r="C56" t="str">
        <f t="shared" si="1"/>
        <v>13 Mobilité</v>
      </c>
    </row>
    <row r="57" spans="1:3" x14ac:dyDescent="0.25">
      <c r="A57">
        <v>14</v>
      </c>
      <c r="B57" t="s">
        <v>39</v>
      </c>
      <c r="C57" t="str">
        <f t="shared" si="1"/>
        <v>14 Relation</v>
      </c>
    </row>
    <row r="58" spans="1:3" x14ac:dyDescent="0.25">
      <c r="A58">
        <v>15</v>
      </c>
      <c r="B58" t="s">
        <v>40</v>
      </c>
      <c r="C58" t="str">
        <f t="shared" si="1"/>
        <v>15 Image</v>
      </c>
    </row>
    <row r="59" spans="1:3" x14ac:dyDescent="0.25">
      <c r="A59">
        <v>16</v>
      </c>
      <c r="B59" t="s">
        <v>41</v>
      </c>
      <c r="C59" t="str">
        <f t="shared" si="1"/>
        <v>16 Humilité</v>
      </c>
    </row>
    <row r="60" spans="1:3" x14ac:dyDescent="0.25">
      <c r="A60">
        <v>17</v>
      </c>
      <c r="B60" t="s">
        <v>42</v>
      </c>
      <c r="C60" t="str">
        <f t="shared" si="1"/>
        <v>17 Distance</v>
      </c>
    </row>
    <row r="61" spans="1:3" x14ac:dyDescent="0.25">
      <c r="A61">
        <v>18</v>
      </c>
      <c r="B61" t="s">
        <v>43</v>
      </c>
      <c r="C61" t="str">
        <f t="shared" si="1"/>
        <v>18 Honneur</v>
      </c>
    </row>
    <row r="62" spans="1:3" x14ac:dyDescent="0.25">
      <c r="A62">
        <v>19</v>
      </c>
      <c r="B62" t="s">
        <v>44</v>
      </c>
      <c r="C62" t="str">
        <f t="shared" si="1"/>
        <v>19 Déférence</v>
      </c>
    </row>
    <row r="63" spans="1:3" x14ac:dyDescent="0.25">
      <c r="A63">
        <v>20</v>
      </c>
      <c r="B63" t="s">
        <v>45</v>
      </c>
      <c r="C63" t="str">
        <f t="shared" si="1"/>
        <v>20 Intégrité</v>
      </c>
    </row>
    <row r="64" spans="1:3" x14ac:dyDescent="0.25">
      <c r="A64">
        <v>21</v>
      </c>
      <c r="B64" t="s">
        <v>46</v>
      </c>
      <c r="C64" t="str">
        <f t="shared" si="1"/>
        <v>21 Influence</v>
      </c>
    </row>
    <row r="65" spans="1:3" x14ac:dyDescent="0.25">
      <c r="A65">
        <v>22</v>
      </c>
      <c r="B65" t="s">
        <v>47</v>
      </c>
      <c r="C65" t="str">
        <f t="shared" si="1"/>
        <v>22 Unicité</v>
      </c>
    </row>
    <row r="66" spans="1:3" x14ac:dyDescent="0.25">
      <c r="A66">
        <v>23</v>
      </c>
      <c r="B66" t="s">
        <v>48</v>
      </c>
      <c r="C66" t="str">
        <f t="shared" si="1"/>
        <v>23 Expérience</v>
      </c>
    </row>
    <row r="67" spans="1:3" x14ac:dyDescent="0.25">
      <c r="A67">
        <v>24</v>
      </c>
      <c r="B67" t="s">
        <v>49</v>
      </c>
      <c r="C67" t="str">
        <f t="shared" si="1"/>
        <v>24 Succès</v>
      </c>
    </row>
    <row r="68" spans="1:3" x14ac:dyDescent="0.25">
      <c r="A68">
        <v>25</v>
      </c>
      <c r="B68" t="s">
        <v>50</v>
      </c>
      <c r="C68" t="str">
        <f t="shared" si="1"/>
        <v>25 Ethique</v>
      </c>
    </row>
    <row r="69" spans="1:3" x14ac:dyDescent="0.25">
      <c r="A69">
        <v>26</v>
      </c>
      <c r="B69" t="s">
        <v>51</v>
      </c>
      <c r="C69" t="str">
        <f t="shared" si="1"/>
        <v>26 Flexibilité</v>
      </c>
    </row>
    <row r="70" spans="1:3" x14ac:dyDescent="0.25">
      <c r="A70">
        <v>27</v>
      </c>
      <c r="B70" t="s">
        <v>52</v>
      </c>
      <c r="C70" t="str">
        <f t="shared" si="1"/>
        <v>27 Liberté</v>
      </c>
    </row>
    <row r="71" spans="1:3" x14ac:dyDescent="0.25">
      <c r="A71">
        <v>28</v>
      </c>
      <c r="B71" t="s">
        <v>53</v>
      </c>
      <c r="C71" t="str">
        <f t="shared" si="1"/>
        <v>28 Temps libre</v>
      </c>
    </row>
    <row r="72" spans="1:3" x14ac:dyDescent="0.25">
      <c r="A72">
        <v>29</v>
      </c>
      <c r="B72" t="s">
        <v>54</v>
      </c>
      <c r="C72" t="str">
        <f t="shared" si="1"/>
        <v>29 Joie</v>
      </c>
    </row>
    <row r="73" spans="1:3" x14ac:dyDescent="0.25">
      <c r="A73">
        <v>30</v>
      </c>
      <c r="B73" t="s">
        <v>55</v>
      </c>
      <c r="C73" t="str">
        <f t="shared" si="1"/>
        <v>30 Amitié</v>
      </c>
    </row>
    <row r="74" spans="1:3" x14ac:dyDescent="0.25">
      <c r="A74">
        <v>31</v>
      </c>
      <c r="B74" t="s">
        <v>56</v>
      </c>
      <c r="C74" t="str">
        <f t="shared" si="1"/>
        <v>31 Paix</v>
      </c>
    </row>
    <row r="75" spans="1:3" x14ac:dyDescent="0.25">
      <c r="A75">
        <v>32</v>
      </c>
      <c r="B75" t="s">
        <v>57</v>
      </c>
      <c r="C75" t="str">
        <f t="shared" si="1"/>
        <v>32 Froideur</v>
      </c>
    </row>
    <row r="76" spans="1:3" x14ac:dyDescent="0.25">
      <c r="A76">
        <v>33</v>
      </c>
      <c r="B76" t="s">
        <v>58</v>
      </c>
      <c r="C76" t="str">
        <f t="shared" ref="C76:C107" si="2">CONCATENATE(A76," ",B76)</f>
        <v>33 Obéissance</v>
      </c>
    </row>
    <row r="77" spans="1:3" x14ac:dyDescent="0.25">
      <c r="A77">
        <v>34</v>
      </c>
      <c r="B77" t="s">
        <v>59</v>
      </c>
      <c r="C77" t="str">
        <f t="shared" si="2"/>
        <v>34 Sympathie</v>
      </c>
    </row>
    <row r="78" spans="1:3" x14ac:dyDescent="0.25">
      <c r="A78">
        <v>35</v>
      </c>
      <c r="B78" t="s">
        <v>60</v>
      </c>
      <c r="C78" t="str">
        <f t="shared" si="2"/>
        <v>35 Exactitude</v>
      </c>
    </row>
    <row r="79" spans="1:3" x14ac:dyDescent="0.25">
      <c r="A79">
        <v>36</v>
      </c>
      <c r="B79" t="s">
        <v>61</v>
      </c>
      <c r="C79" t="str">
        <f t="shared" si="2"/>
        <v>36 Sobriété</v>
      </c>
    </row>
    <row r="80" spans="1:3" x14ac:dyDescent="0.25">
      <c r="A80">
        <v>37</v>
      </c>
      <c r="B80" t="s">
        <v>62</v>
      </c>
      <c r="C80" t="str">
        <f t="shared" si="2"/>
        <v>37 Justice</v>
      </c>
    </row>
    <row r="81" spans="1:3" x14ac:dyDescent="0.25">
      <c r="A81">
        <v>38</v>
      </c>
      <c r="B81" t="s">
        <v>63</v>
      </c>
      <c r="C81" t="str">
        <f t="shared" si="2"/>
        <v>38 Chance</v>
      </c>
    </row>
    <row r="82" spans="1:3" x14ac:dyDescent="0.25">
      <c r="A82">
        <v>39</v>
      </c>
      <c r="B82" t="s">
        <v>64</v>
      </c>
      <c r="C82" t="str">
        <f t="shared" si="2"/>
        <v>39 Harmonie</v>
      </c>
    </row>
    <row r="83" spans="1:3" x14ac:dyDescent="0.25">
      <c r="A83">
        <v>40</v>
      </c>
      <c r="B83" t="s">
        <v>65</v>
      </c>
      <c r="C83" t="str">
        <f t="shared" si="2"/>
        <v>40 Dévouement</v>
      </c>
    </row>
    <row r="84" spans="1:3" x14ac:dyDescent="0.25">
      <c r="A84">
        <v>41</v>
      </c>
      <c r="B84" t="s">
        <v>66</v>
      </c>
      <c r="C84" t="str">
        <f t="shared" si="2"/>
        <v>41 Collégialité</v>
      </c>
    </row>
    <row r="85" spans="1:3" x14ac:dyDescent="0.25">
      <c r="A85">
        <v>42</v>
      </c>
      <c r="B85" t="s">
        <v>35</v>
      </c>
      <c r="C85" t="str">
        <f t="shared" si="2"/>
        <v>42 Confort</v>
      </c>
    </row>
    <row r="86" spans="1:3" x14ac:dyDescent="0.25">
      <c r="A86">
        <v>43</v>
      </c>
      <c r="B86" t="s">
        <v>67</v>
      </c>
      <c r="C86" t="str">
        <f t="shared" si="2"/>
        <v>43 Compétence</v>
      </c>
    </row>
    <row r="87" spans="1:3" x14ac:dyDescent="0.25">
      <c r="A87">
        <v>44</v>
      </c>
      <c r="B87" t="s">
        <v>68</v>
      </c>
      <c r="C87" t="str">
        <f t="shared" si="2"/>
        <v>44 Concurrence</v>
      </c>
    </row>
    <row r="88" spans="1:3" x14ac:dyDescent="0.25">
      <c r="A88">
        <v>45</v>
      </c>
      <c r="B88" t="s">
        <v>69</v>
      </c>
      <c r="C88" t="str">
        <f t="shared" si="2"/>
        <v>45 Contact</v>
      </c>
    </row>
    <row r="89" spans="1:3" x14ac:dyDescent="0.25">
      <c r="A89">
        <v>46</v>
      </c>
      <c r="B89" t="s">
        <v>70</v>
      </c>
      <c r="C89" t="str">
        <f t="shared" si="2"/>
        <v>46 Coopération</v>
      </c>
    </row>
    <row r="90" spans="1:3" x14ac:dyDescent="0.25">
      <c r="A90">
        <v>47</v>
      </c>
      <c r="B90" t="s">
        <v>71</v>
      </c>
      <c r="C90" t="str">
        <f t="shared" si="2"/>
        <v>47 Créativité</v>
      </c>
    </row>
    <row r="91" spans="1:3" x14ac:dyDescent="0.25">
      <c r="A91">
        <v>48</v>
      </c>
      <c r="B91" t="s">
        <v>72</v>
      </c>
      <c r="C91" t="str">
        <f t="shared" si="2"/>
        <v>48 Lenteur</v>
      </c>
    </row>
    <row r="92" spans="1:3" x14ac:dyDescent="0.25">
      <c r="A92">
        <v>49</v>
      </c>
      <c r="B92" t="s">
        <v>73</v>
      </c>
      <c r="C92" t="str">
        <f t="shared" si="2"/>
        <v>49 Qualité de vie</v>
      </c>
    </row>
    <row r="93" spans="1:3" x14ac:dyDescent="0.25">
      <c r="A93">
        <v>50</v>
      </c>
      <c r="B93" t="s">
        <v>74</v>
      </c>
      <c r="C93" t="str">
        <f t="shared" si="2"/>
        <v>50 Légèreté</v>
      </c>
    </row>
    <row r="94" spans="1:3" x14ac:dyDescent="0.25">
      <c r="A94">
        <v>51</v>
      </c>
      <c r="B94" t="s">
        <v>75</v>
      </c>
      <c r="C94" t="str">
        <f t="shared" si="2"/>
        <v>51 Performance</v>
      </c>
    </row>
    <row r="95" spans="1:3" x14ac:dyDescent="0.25">
      <c r="A95">
        <v>52</v>
      </c>
      <c r="B95" t="s">
        <v>76</v>
      </c>
      <c r="C95" t="str">
        <f t="shared" si="2"/>
        <v>52 Envie</v>
      </c>
    </row>
    <row r="96" spans="1:3" x14ac:dyDescent="0.25">
      <c r="A96">
        <v>53</v>
      </c>
      <c r="B96" t="s">
        <v>77</v>
      </c>
      <c r="C96" t="str">
        <f t="shared" si="2"/>
        <v>53 Luxe</v>
      </c>
    </row>
    <row r="97" spans="1:3" x14ac:dyDescent="0.25">
      <c r="A97">
        <v>54</v>
      </c>
      <c r="B97" t="s">
        <v>78</v>
      </c>
      <c r="C97" t="str">
        <f t="shared" si="2"/>
        <v>54 Puissance</v>
      </c>
    </row>
    <row r="98" spans="1:3" x14ac:dyDescent="0.25">
      <c r="A98">
        <v>55</v>
      </c>
      <c r="B98" t="s">
        <v>38</v>
      </c>
      <c r="C98" t="str">
        <f t="shared" si="2"/>
        <v>55 Mobilité</v>
      </c>
    </row>
    <row r="99" spans="1:3" x14ac:dyDescent="0.25">
      <c r="A99">
        <v>56</v>
      </c>
      <c r="B99" t="s">
        <v>79</v>
      </c>
      <c r="C99" t="str">
        <f t="shared" si="2"/>
        <v>56 Courage</v>
      </c>
    </row>
    <row r="100" spans="1:3" x14ac:dyDescent="0.25">
      <c r="A100">
        <v>57</v>
      </c>
      <c r="B100" t="s">
        <v>80</v>
      </c>
      <c r="C100" t="str">
        <f t="shared" si="2"/>
        <v>57 Durabilité</v>
      </c>
    </row>
    <row r="101" spans="1:3" x14ac:dyDescent="0.25">
      <c r="A101">
        <v>58</v>
      </c>
      <c r="B101" t="s">
        <v>81</v>
      </c>
      <c r="C101" t="str">
        <f t="shared" si="2"/>
        <v>58 Proximité</v>
      </c>
    </row>
    <row r="102" spans="1:3" x14ac:dyDescent="0.25">
      <c r="A102">
        <v>59</v>
      </c>
      <c r="B102" t="s">
        <v>82</v>
      </c>
      <c r="C102" t="str">
        <f t="shared" si="2"/>
        <v>59 Curiosité</v>
      </c>
    </row>
    <row r="103" spans="1:3" x14ac:dyDescent="0.25">
      <c r="A103">
        <v>60</v>
      </c>
      <c r="B103" t="s">
        <v>83</v>
      </c>
      <c r="C103" t="str">
        <f t="shared" si="2"/>
        <v>60 Ouverture</v>
      </c>
    </row>
    <row r="104" spans="1:3" x14ac:dyDescent="0.25">
      <c r="A104">
        <v>61</v>
      </c>
      <c r="B104" t="s">
        <v>84</v>
      </c>
      <c r="C104" t="str">
        <f t="shared" si="2"/>
        <v>61 Sens du devoir</v>
      </c>
    </row>
    <row r="105" spans="1:3" x14ac:dyDescent="0.25">
      <c r="A105">
        <v>62</v>
      </c>
      <c r="B105" t="s">
        <v>85</v>
      </c>
      <c r="C105" t="str">
        <f t="shared" si="2"/>
        <v>62 Ponctualité</v>
      </c>
    </row>
    <row r="106" spans="1:3" x14ac:dyDescent="0.25">
      <c r="A106">
        <v>63</v>
      </c>
      <c r="B106" t="s">
        <v>86</v>
      </c>
      <c r="C106" t="str">
        <f t="shared" si="2"/>
        <v>63 Qualité</v>
      </c>
    </row>
    <row r="107" spans="1:3" x14ac:dyDescent="0.25">
      <c r="A107">
        <v>64</v>
      </c>
      <c r="B107" t="s">
        <v>87</v>
      </c>
      <c r="C107" t="str">
        <f t="shared" si="2"/>
        <v>64 Quantité</v>
      </c>
    </row>
    <row r="108" spans="1:3" x14ac:dyDescent="0.25">
      <c r="A108">
        <v>65</v>
      </c>
      <c r="B108" t="s">
        <v>88</v>
      </c>
      <c r="C108" t="str">
        <f t="shared" ref="C108:C139" si="3">CONCATENATE(A108," ",B108)</f>
        <v>65 Richesse</v>
      </c>
    </row>
    <row r="109" spans="1:3" x14ac:dyDescent="0.25">
      <c r="A109">
        <v>66</v>
      </c>
      <c r="B109" t="s">
        <v>89</v>
      </c>
      <c r="C109" t="str">
        <f t="shared" si="3"/>
        <v>66 Fortune</v>
      </c>
    </row>
    <row r="110" spans="1:3" x14ac:dyDescent="0.25">
      <c r="A110">
        <v>67</v>
      </c>
      <c r="B110" t="s">
        <v>90</v>
      </c>
      <c r="C110" t="str">
        <f t="shared" si="3"/>
        <v>67 Religiosité</v>
      </c>
    </row>
    <row r="111" spans="1:3" x14ac:dyDescent="0.25">
      <c r="A111">
        <v>68</v>
      </c>
      <c r="B111" t="s">
        <v>27</v>
      </c>
      <c r="C111" t="str">
        <f t="shared" si="3"/>
        <v>68 Respect</v>
      </c>
    </row>
    <row r="112" spans="1:3" x14ac:dyDescent="0.25">
      <c r="A112">
        <v>69</v>
      </c>
      <c r="B112" t="s">
        <v>91</v>
      </c>
      <c r="C112" t="str">
        <f t="shared" si="3"/>
        <v>69 Egard</v>
      </c>
    </row>
    <row r="113" spans="1:3" x14ac:dyDescent="0.25">
      <c r="A113">
        <v>70</v>
      </c>
      <c r="B113" t="s">
        <v>92</v>
      </c>
      <c r="C113" t="str">
        <f t="shared" si="3"/>
        <v>70 Silence</v>
      </c>
    </row>
    <row r="114" spans="1:3" x14ac:dyDescent="0.25">
      <c r="A114">
        <v>71</v>
      </c>
      <c r="B114" t="s">
        <v>93</v>
      </c>
      <c r="C114" t="str">
        <f t="shared" si="3"/>
        <v>71 Beauté</v>
      </c>
    </row>
    <row r="115" spans="1:3" x14ac:dyDescent="0.25">
      <c r="A115">
        <v>72</v>
      </c>
      <c r="B115" t="s">
        <v>94</v>
      </c>
      <c r="C115" t="str">
        <f t="shared" si="3"/>
        <v>72 Autodétermination</v>
      </c>
    </row>
    <row r="116" spans="1:3" x14ac:dyDescent="0.25">
      <c r="A116">
        <v>73</v>
      </c>
      <c r="B116" t="s">
        <v>95</v>
      </c>
      <c r="C116" t="str">
        <f t="shared" si="3"/>
        <v>73 Assurance</v>
      </c>
    </row>
    <row r="117" spans="1:3" x14ac:dyDescent="0.25">
      <c r="A117">
        <v>74</v>
      </c>
      <c r="B117" t="s">
        <v>96</v>
      </c>
      <c r="C117" t="str">
        <f t="shared" si="3"/>
        <v>74 Epanouissement</v>
      </c>
    </row>
    <row r="118" spans="1:3" x14ac:dyDescent="0.25">
      <c r="A118">
        <v>75</v>
      </c>
      <c r="B118" t="s">
        <v>97</v>
      </c>
      <c r="C118" t="str">
        <f t="shared" si="3"/>
        <v>75 Sédentarité</v>
      </c>
    </row>
    <row r="119" spans="1:3" x14ac:dyDescent="0.25">
      <c r="A119">
        <v>76</v>
      </c>
      <c r="B119" t="s">
        <v>98</v>
      </c>
      <c r="C119" t="str">
        <f t="shared" si="3"/>
        <v>76 Sécurité</v>
      </c>
    </row>
    <row r="120" spans="1:3" x14ac:dyDescent="0.25">
      <c r="A120">
        <v>77</v>
      </c>
      <c r="B120" t="s">
        <v>99</v>
      </c>
      <c r="C120" t="str">
        <f t="shared" si="3"/>
        <v>77 Sens</v>
      </c>
    </row>
    <row r="121" spans="1:3" x14ac:dyDescent="0.25">
      <c r="A121">
        <v>78</v>
      </c>
      <c r="B121" t="s">
        <v>100</v>
      </c>
      <c r="C121" t="str">
        <f t="shared" si="3"/>
        <v>78 Tension</v>
      </c>
    </row>
    <row r="122" spans="1:3" x14ac:dyDescent="0.25">
      <c r="A122">
        <v>79</v>
      </c>
      <c r="B122" t="s">
        <v>101</v>
      </c>
      <c r="C122" t="str">
        <f t="shared" si="3"/>
        <v>79 Spiritualité</v>
      </c>
    </row>
    <row r="123" spans="1:3" x14ac:dyDescent="0.25">
      <c r="A123">
        <v>80</v>
      </c>
      <c r="B123" t="s">
        <v>102</v>
      </c>
      <c r="C123" t="str">
        <f t="shared" si="3"/>
        <v>80 Spontanéité</v>
      </c>
    </row>
    <row r="124" spans="1:3" x14ac:dyDescent="0.25">
      <c r="A124">
        <v>81</v>
      </c>
      <c r="B124" t="s">
        <v>103</v>
      </c>
      <c r="C124" t="str">
        <f t="shared" si="3"/>
        <v>81 Fierté</v>
      </c>
    </row>
    <row r="125" spans="1:3" x14ac:dyDescent="0.25">
      <c r="A125">
        <v>82</v>
      </c>
      <c r="B125" t="s">
        <v>104</v>
      </c>
      <c r="C125" t="str">
        <f t="shared" si="3"/>
        <v>82 Vaillance</v>
      </c>
    </row>
    <row r="126" spans="1:3" x14ac:dyDescent="0.25">
      <c r="A126">
        <v>83</v>
      </c>
      <c r="B126" t="s">
        <v>105</v>
      </c>
      <c r="C126" t="str">
        <f t="shared" si="3"/>
        <v>83 Tradition</v>
      </c>
    </row>
    <row r="127" spans="1:3" x14ac:dyDescent="0.25">
      <c r="A127">
        <v>84</v>
      </c>
      <c r="B127" t="s">
        <v>106</v>
      </c>
      <c r="C127" t="str">
        <f t="shared" si="3"/>
        <v>84 Indépendance</v>
      </c>
    </row>
    <row r="128" spans="1:3" x14ac:dyDescent="0.25">
      <c r="A128">
        <v>85</v>
      </c>
      <c r="B128" t="s">
        <v>107</v>
      </c>
      <c r="C128" t="str">
        <f t="shared" si="3"/>
        <v>85 Engagement</v>
      </c>
    </row>
    <row r="129" spans="1:3" x14ac:dyDescent="0.25">
      <c r="A129">
        <v>86</v>
      </c>
      <c r="B129" t="s">
        <v>108</v>
      </c>
      <c r="C129" t="str">
        <f t="shared" si="3"/>
        <v>86 Solidarité</v>
      </c>
    </row>
    <row r="130" spans="1:3" x14ac:dyDescent="0.25">
      <c r="A130">
        <v>87</v>
      </c>
      <c r="B130" t="s">
        <v>109</v>
      </c>
      <c r="C130" t="str">
        <f t="shared" si="3"/>
        <v>87 Disponibilité</v>
      </c>
    </row>
    <row r="131" spans="1:3" x14ac:dyDescent="0.25">
      <c r="A131">
        <v>88</v>
      </c>
      <c r="B131" t="s">
        <v>110</v>
      </c>
      <c r="C131" t="str">
        <f t="shared" si="3"/>
        <v>88 Plaisir</v>
      </c>
    </row>
    <row r="132" spans="1:3" x14ac:dyDescent="0.25">
      <c r="A132">
        <v>89</v>
      </c>
      <c r="B132" t="s">
        <v>111</v>
      </c>
      <c r="C132" t="str">
        <f t="shared" si="3"/>
        <v>89 Compréhension</v>
      </c>
    </row>
    <row r="133" spans="1:3" x14ac:dyDescent="0.25">
      <c r="A133">
        <v>90</v>
      </c>
      <c r="B133" t="s">
        <v>112</v>
      </c>
      <c r="C133" t="str">
        <f t="shared" si="3"/>
        <v>90 Confiance</v>
      </c>
    </row>
    <row r="134" spans="1:3" x14ac:dyDescent="0.25">
      <c r="A134">
        <v>91</v>
      </c>
      <c r="B134" t="s">
        <v>32</v>
      </c>
      <c r="C134" t="str">
        <f t="shared" si="3"/>
        <v>91 Prudence</v>
      </c>
    </row>
    <row r="135" spans="1:3" x14ac:dyDescent="0.25">
      <c r="A135">
        <v>92</v>
      </c>
      <c r="B135" t="s">
        <v>83</v>
      </c>
      <c r="C135" t="str">
        <f t="shared" si="3"/>
        <v>92 Ouverture</v>
      </c>
    </row>
    <row r="136" spans="1:3" x14ac:dyDescent="0.25">
      <c r="A136">
        <v>93</v>
      </c>
      <c r="B136" t="s">
        <v>113</v>
      </c>
      <c r="C136" t="str">
        <f t="shared" si="3"/>
        <v>93 Sens des valeurs</v>
      </c>
    </row>
    <row r="137" spans="1:3" x14ac:dyDescent="0.25">
      <c r="A137">
        <v>94</v>
      </c>
      <c r="B137" t="s">
        <v>114</v>
      </c>
      <c r="C137" t="str">
        <f t="shared" si="3"/>
        <v>94 Chercheur</v>
      </c>
    </row>
    <row r="138" spans="1:3" x14ac:dyDescent="0.25">
      <c r="A138">
        <v>95</v>
      </c>
      <c r="B138" t="s">
        <v>115</v>
      </c>
      <c r="C138" t="str">
        <f t="shared" si="3"/>
        <v>95 Savoir</v>
      </c>
    </row>
    <row r="139" spans="1:3" x14ac:dyDescent="0.25">
      <c r="A139">
        <v>96</v>
      </c>
      <c r="B139" t="s">
        <v>116</v>
      </c>
      <c r="C139" t="str">
        <f t="shared" si="3"/>
        <v>96 Santé</v>
      </c>
    </row>
    <row r="140" spans="1:3" x14ac:dyDescent="0.25">
      <c r="A140">
        <v>97</v>
      </c>
      <c r="B140" t="s">
        <v>117</v>
      </c>
      <c r="C140" t="str">
        <f t="shared" ref="C140:C143" si="4">CONCATENATE(A140," ",B140)</f>
        <v>97 Prospérité</v>
      </c>
    </row>
    <row r="141" spans="1:3" x14ac:dyDescent="0.25">
      <c r="A141">
        <v>98</v>
      </c>
      <c r="B141" t="s">
        <v>118</v>
      </c>
      <c r="C141" t="str">
        <f t="shared" si="4"/>
        <v>98 Collaboration</v>
      </c>
    </row>
    <row r="142" spans="1:3" x14ac:dyDescent="0.25">
      <c r="A142">
        <v>99</v>
      </c>
      <c r="B142" t="s">
        <v>119</v>
      </c>
      <c r="C142" t="str">
        <f t="shared" si="4"/>
        <v>99 Fiabilité</v>
      </c>
    </row>
    <row r="143" spans="1:3" x14ac:dyDescent="0.25">
      <c r="A143">
        <v>100</v>
      </c>
      <c r="B143" t="s">
        <v>120</v>
      </c>
      <c r="C143" t="str">
        <f t="shared" si="4"/>
        <v>100 Affection</v>
      </c>
    </row>
    <row r="145" spans="1:1" ht="18.75" x14ac:dyDescent="0.3">
      <c r="A145" s="4" t="s">
        <v>391</v>
      </c>
    </row>
    <row r="146" spans="1:1" x14ac:dyDescent="0.25">
      <c r="A146">
        <v>2028</v>
      </c>
    </row>
    <row r="147" spans="1:1" x14ac:dyDescent="0.25">
      <c r="A147">
        <f>A146+1</f>
        <v>2029</v>
      </c>
    </row>
    <row r="148" spans="1:1" x14ac:dyDescent="0.25">
      <c r="A148">
        <f t="shared" ref="A148:A161" si="5">A147+1</f>
        <v>2030</v>
      </c>
    </row>
    <row r="149" spans="1:1" x14ac:dyDescent="0.25">
      <c r="A149">
        <f t="shared" si="5"/>
        <v>2031</v>
      </c>
    </row>
    <row r="150" spans="1:1" x14ac:dyDescent="0.25">
      <c r="A150">
        <f t="shared" si="5"/>
        <v>2032</v>
      </c>
    </row>
    <row r="151" spans="1:1" x14ac:dyDescent="0.25">
      <c r="A151">
        <f t="shared" si="5"/>
        <v>2033</v>
      </c>
    </row>
    <row r="152" spans="1:1" x14ac:dyDescent="0.25">
      <c r="A152">
        <f t="shared" si="5"/>
        <v>2034</v>
      </c>
    </row>
    <row r="153" spans="1:1" x14ac:dyDescent="0.25">
      <c r="A153">
        <f t="shared" si="5"/>
        <v>2035</v>
      </c>
    </row>
    <row r="154" spans="1:1" x14ac:dyDescent="0.25">
      <c r="A154">
        <f t="shared" si="5"/>
        <v>2036</v>
      </c>
    </row>
    <row r="155" spans="1:1" x14ac:dyDescent="0.25">
      <c r="A155">
        <f t="shared" si="5"/>
        <v>2037</v>
      </c>
    </row>
    <row r="156" spans="1:1" x14ac:dyDescent="0.25">
      <c r="A156">
        <f t="shared" si="5"/>
        <v>2038</v>
      </c>
    </row>
    <row r="157" spans="1:1" x14ac:dyDescent="0.25">
      <c r="A157">
        <f t="shared" si="5"/>
        <v>2039</v>
      </c>
    </row>
    <row r="158" spans="1:1" x14ac:dyDescent="0.25">
      <c r="A158">
        <f t="shared" si="5"/>
        <v>2040</v>
      </c>
    </row>
    <row r="159" spans="1:1" x14ac:dyDescent="0.25">
      <c r="A159">
        <f t="shared" si="5"/>
        <v>2041</v>
      </c>
    </row>
    <row r="160" spans="1:1" x14ac:dyDescent="0.25">
      <c r="A160">
        <f t="shared" si="5"/>
        <v>2042</v>
      </c>
    </row>
    <row r="161" spans="1:1" x14ac:dyDescent="0.25">
      <c r="A161">
        <f t="shared" si="5"/>
        <v>2043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30844-0AD0-460D-B207-CBAEE936C10B}">
  <sheetPr>
    <pageSetUpPr fitToPage="1"/>
  </sheetPr>
  <dimension ref="A1:Z73"/>
  <sheetViews>
    <sheetView showGridLines="0" zoomScale="70" zoomScaleNormal="70" workbookViewId="0">
      <selection activeCell="S2" sqref="S2"/>
    </sheetView>
  </sheetViews>
  <sheetFormatPr baseColWidth="10" defaultColWidth="0" defaultRowHeight="15" zeroHeight="1" x14ac:dyDescent="0.25"/>
  <cols>
    <col min="1" max="1" width="3.7109375" customWidth="1"/>
    <col min="2" max="2" width="5.28515625" customWidth="1"/>
    <col min="3" max="22" width="11.140625" customWidth="1"/>
    <col min="23" max="23" width="3.42578125" customWidth="1"/>
    <col min="24" max="25" width="11.42578125" hidden="1" customWidth="1"/>
    <col min="26" max="26" width="16" hidden="1" customWidth="1"/>
    <col min="27" max="16384" width="11.42578125" hidden="1"/>
  </cols>
  <sheetData>
    <row r="1" spans="1:22" ht="24" customHeight="1" x14ac:dyDescent="0.25"/>
    <row r="2" spans="1:22" ht="26.45" customHeight="1" x14ac:dyDescent="0.35">
      <c r="A2" s="118"/>
      <c r="B2" s="119" t="str">
        <f>UPPER(CONCATENATE("Réflexion stratégique réalisée pour l'entreprise de ",'1a Situation - entreprise'!B2))</f>
        <v xml:space="preserve">RÉFLEXION STRATÉGIQUE RÉALISÉE POUR L'ENTREPRISE DE </v>
      </c>
      <c r="V2" s="120" t="str">
        <f>UPPER("Synthèse")</f>
        <v>SYNTHÈSE</v>
      </c>
    </row>
    <row r="3" spans="1:22" ht="26.25" customHeight="1" thickBot="1" x14ac:dyDescent="0.55000000000000004">
      <c r="B3" s="121"/>
    </row>
    <row r="4" spans="1:22" ht="17.45" customHeight="1" thickTop="1" thickBot="1" x14ac:dyDescent="0.3">
      <c r="B4" s="183" t="s">
        <v>487</v>
      </c>
      <c r="C4" s="184"/>
      <c r="D4" s="184"/>
      <c r="E4" s="122"/>
      <c r="F4" s="123"/>
      <c r="G4" s="123"/>
      <c r="H4" s="124"/>
      <c r="I4" s="125"/>
      <c r="J4" s="183" t="s">
        <v>492</v>
      </c>
      <c r="K4" s="184"/>
      <c r="L4" s="122"/>
      <c r="M4" s="122"/>
      <c r="N4" s="123"/>
      <c r="O4" s="124"/>
      <c r="Q4" s="126"/>
      <c r="R4" s="122"/>
      <c r="S4" s="122"/>
      <c r="T4" s="127"/>
      <c r="U4" s="184" t="s">
        <v>496</v>
      </c>
      <c r="V4" s="187"/>
    </row>
    <row r="5" spans="1:22" ht="17.45" customHeight="1" thickTop="1" thickBot="1" x14ac:dyDescent="0.3">
      <c r="B5" s="185"/>
      <c r="C5" s="186"/>
      <c r="D5" s="186"/>
      <c r="E5" s="128"/>
      <c r="F5" s="123"/>
      <c r="G5" s="123"/>
      <c r="H5" s="124"/>
      <c r="J5" s="183" t="s">
        <v>493</v>
      </c>
      <c r="K5" s="184"/>
      <c r="L5" s="128"/>
      <c r="M5" s="128"/>
      <c r="N5" s="129"/>
      <c r="O5" s="130"/>
      <c r="Q5" s="131"/>
      <c r="R5" s="128"/>
      <c r="S5" s="128"/>
      <c r="T5" s="132"/>
      <c r="U5" s="186"/>
      <c r="V5" s="188"/>
    </row>
    <row r="6" spans="1:22" ht="17.45" customHeight="1" thickTop="1" thickBot="1" x14ac:dyDescent="0.3">
      <c r="B6" s="203" t="s">
        <v>488</v>
      </c>
      <c r="C6" s="220"/>
      <c r="D6" s="220"/>
      <c r="E6" s="128"/>
      <c r="F6" s="129"/>
      <c r="G6" s="123"/>
      <c r="H6" s="124"/>
      <c r="J6" s="158"/>
      <c r="K6" s="159"/>
      <c r="L6" s="133"/>
      <c r="M6" s="133"/>
      <c r="N6" s="129"/>
      <c r="O6" s="130"/>
      <c r="Q6" s="131"/>
      <c r="R6" s="128"/>
      <c r="S6" s="128"/>
      <c r="T6" s="132"/>
      <c r="U6" s="186"/>
      <c r="V6" s="188"/>
    </row>
    <row r="7" spans="1:22" ht="17.45" customHeight="1" thickTop="1" thickBot="1" x14ac:dyDescent="0.3">
      <c r="B7" s="203" t="s">
        <v>489</v>
      </c>
      <c r="C7" s="220"/>
      <c r="D7" s="220"/>
      <c r="E7" s="128"/>
      <c r="F7" s="129"/>
      <c r="G7" s="123"/>
      <c r="H7" s="124"/>
      <c r="J7" s="158"/>
      <c r="K7" s="159"/>
      <c r="L7" s="133"/>
      <c r="M7" s="133"/>
      <c r="N7" s="129"/>
      <c r="O7" s="130"/>
      <c r="Q7" s="131"/>
      <c r="R7" s="128"/>
      <c r="S7" s="128"/>
      <c r="T7" s="132"/>
      <c r="U7" s="186"/>
      <c r="V7" s="188"/>
    </row>
    <row r="8" spans="1:22" ht="17.45" customHeight="1" thickTop="1" thickBot="1" x14ac:dyDescent="0.3">
      <c r="B8" s="216" t="s">
        <v>490</v>
      </c>
      <c r="C8" s="217"/>
      <c r="D8" s="217"/>
      <c r="E8" s="129"/>
      <c r="F8" s="129"/>
      <c r="G8" s="123"/>
      <c r="H8" s="124"/>
      <c r="J8" s="203"/>
      <c r="K8" s="220"/>
      <c r="L8" s="129"/>
      <c r="M8" s="129"/>
      <c r="N8" s="129"/>
      <c r="O8" s="130"/>
      <c r="Q8" s="134"/>
      <c r="R8" s="135"/>
      <c r="S8" s="135"/>
      <c r="T8" s="136"/>
      <c r="U8" s="220" t="s">
        <v>497</v>
      </c>
      <c r="V8" s="204"/>
    </row>
    <row r="9" spans="1:22" ht="17.45" customHeight="1" thickTop="1" thickBot="1" x14ac:dyDescent="0.3">
      <c r="B9" s="216"/>
      <c r="C9" s="217"/>
      <c r="D9" s="217"/>
      <c r="E9" s="129"/>
      <c r="F9" s="129"/>
      <c r="G9" s="123"/>
      <c r="H9" s="124"/>
      <c r="J9" s="203" t="s">
        <v>494</v>
      </c>
      <c r="K9" s="220"/>
      <c r="L9" s="129"/>
      <c r="M9" s="129"/>
      <c r="N9" s="123"/>
      <c r="O9" s="124"/>
      <c r="Q9" s="137"/>
      <c r="R9" s="123"/>
      <c r="S9" s="123"/>
      <c r="T9" s="123"/>
      <c r="U9" s="220"/>
      <c r="V9" s="204"/>
    </row>
    <row r="10" spans="1:22" ht="17.45" customHeight="1" thickTop="1" thickBot="1" x14ac:dyDescent="0.3">
      <c r="B10" s="216" t="s">
        <v>491</v>
      </c>
      <c r="C10" s="217"/>
      <c r="D10" s="217"/>
      <c r="E10" s="129"/>
      <c r="F10" s="129"/>
      <c r="G10" s="123"/>
      <c r="H10" s="124"/>
      <c r="J10" s="203" t="s">
        <v>495</v>
      </c>
      <c r="K10" s="220"/>
      <c r="L10" s="129"/>
      <c r="M10" s="129"/>
      <c r="N10" s="129"/>
      <c r="O10" s="130"/>
      <c r="Q10" s="138"/>
      <c r="R10" s="129"/>
      <c r="S10" s="129"/>
      <c r="T10" s="129"/>
      <c r="U10" s="220"/>
      <c r="V10" s="204"/>
    </row>
    <row r="11" spans="1:22" ht="17.45" customHeight="1" thickTop="1" thickBot="1" x14ac:dyDescent="0.3">
      <c r="B11" s="218"/>
      <c r="C11" s="219"/>
      <c r="D11" s="219"/>
      <c r="E11" s="139"/>
      <c r="F11" s="139"/>
      <c r="G11" s="140"/>
      <c r="H11" s="141"/>
      <c r="J11" s="160"/>
      <c r="K11" s="161"/>
      <c r="L11" s="129"/>
      <c r="M11" s="129"/>
      <c r="N11" s="129"/>
      <c r="O11" s="130"/>
      <c r="Q11" s="138"/>
      <c r="R11" s="129"/>
      <c r="S11" s="129"/>
      <c r="T11" s="129"/>
      <c r="U11" s="220"/>
      <c r="V11" s="204"/>
    </row>
    <row r="12" spans="1:22" ht="17.45" customHeight="1" thickTop="1" x14ac:dyDescent="0.25">
      <c r="B12" s="194" t="s">
        <v>307</v>
      </c>
      <c r="C12" s="189" t="s">
        <v>185</v>
      </c>
      <c r="D12" s="189"/>
      <c r="E12" s="189"/>
      <c r="F12" s="189"/>
      <c r="G12" s="189"/>
      <c r="H12" s="190"/>
      <c r="J12" s="196" t="s">
        <v>0</v>
      </c>
      <c r="K12" s="197"/>
      <c r="L12" s="197"/>
      <c r="M12" s="197" t="s">
        <v>1</v>
      </c>
      <c r="N12" s="197"/>
      <c r="O12" s="198"/>
      <c r="Q12" s="142" t="str">
        <f>'3 La vision &amp; la mission'!A4</f>
        <v>La vision de l'entreprise en ????</v>
      </c>
      <c r="R12" s="143"/>
      <c r="S12" s="143"/>
      <c r="T12" s="143"/>
      <c r="U12" s="143"/>
      <c r="V12" s="144"/>
    </row>
    <row r="13" spans="1:22" ht="17.45" customHeight="1" x14ac:dyDescent="0.25">
      <c r="B13" s="194"/>
      <c r="C13" s="189"/>
      <c r="D13" s="189"/>
      <c r="E13" s="189"/>
      <c r="F13" s="189"/>
      <c r="G13" s="189"/>
      <c r="H13" s="190"/>
      <c r="J13" s="199" t="str">
        <f>IF('2 Analyse du contexte'!A8="","",'2 Analyse du contexte'!A8)</f>
        <v/>
      </c>
      <c r="K13" s="200"/>
      <c r="L13" s="200"/>
      <c r="M13" s="200" t="str">
        <f>IF('2 Analyse du contexte'!A18="","",'2 Analyse du contexte'!A18)</f>
        <v/>
      </c>
      <c r="N13" s="200"/>
      <c r="O13" s="205"/>
      <c r="Q13" s="162" t="str">
        <f>IF('3 La vision &amp; la mission'!A5="","",'3 La vision &amp; la mission'!A5)</f>
        <v/>
      </c>
      <c r="R13" s="163"/>
      <c r="S13" s="163"/>
      <c r="T13" s="163"/>
      <c r="U13" s="163"/>
      <c r="V13" s="164"/>
    </row>
    <row r="14" spans="1:22" ht="17.45" customHeight="1" x14ac:dyDescent="0.25">
      <c r="B14" s="194"/>
      <c r="C14" s="173" t="str">
        <f>IF('1a Situation - entreprise'!A10="","",'1a Situation - entreprise'!A10)</f>
        <v/>
      </c>
      <c r="D14" s="173"/>
      <c r="E14" s="173"/>
      <c r="F14" s="173"/>
      <c r="G14" s="173"/>
      <c r="H14" s="174"/>
      <c r="J14" s="201"/>
      <c r="K14" s="202"/>
      <c r="L14" s="202"/>
      <c r="M14" s="202"/>
      <c r="N14" s="202"/>
      <c r="O14" s="206"/>
      <c r="Q14" s="162"/>
      <c r="R14" s="163"/>
      <c r="S14" s="163"/>
      <c r="T14" s="163"/>
      <c r="U14" s="163"/>
      <c r="V14" s="164"/>
    </row>
    <row r="15" spans="1:22" ht="17.45" customHeight="1" x14ac:dyDescent="0.25">
      <c r="B15" s="194"/>
      <c r="C15" s="173" t="str">
        <f>IF('1a Situation - entreprise'!A11="","",'1a Situation - entreprise'!A11)</f>
        <v/>
      </c>
      <c r="D15" s="173"/>
      <c r="E15" s="173"/>
      <c r="F15" s="173"/>
      <c r="G15" s="173"/>
      <c r="H15" s="174"/>
      <c r="J15" s="199" t="str">
        <f>IF('2 Analyse du contexte'!A9="","",'2 Analyse du contexte'!A9)</f>
        <v/>
      </c>
      <c r="K15" s="200"/>
      <c r="L15" s="200"/>
      <c r="M15" s="200" t="str">
        <f>IF('2 Analyse du contexte'!A19="","",'2 Analyse du contexte'!A19)</f>
        <v/>
      </c>
      <c r="N15" s="200"/>
      <c r="O15" s="205"/>
      <c r="Q15" s="142" t="s">
        <v>366</v>
      </c>
      <c r="R15" s="143"/>
      <c r="S15" s="143"/>
      <c r="T15" s="143"/>
      <c r="U15" s="143"/>
      <c r="V15" s="144"/>
    </row>
    <row r="16" spans="1:22" ht="17.45" customHeight="1" x14ac:dyDescent="0.25">
      <c r="B16" s="194"/>
      <c r="C16" s="173" t="str">
        <f>IF('1a Situation - entreprise'!A12="","",'1a Situation - entreprise'!A12)</f>
        <v/>
      </c>
      <c r="D16" s="173"/>
      <c r="E16" s="173"/>
      <c r="F16" s="173"/>
      <c r="G16" s="173"/>
      <c r="H16" s="174"/>
      <c r="J16" s="201"/>
      <c r="K16" s="202"/>
      <c r="L16" s="202"/>
      <c r="M16" s="202"/>
      <c r="N16" s="202"/>
      <c r="O16" s="206"/>
      <c r="P16" s="125"/>
      <c r="Q16" s="162" t="str">
        <f>IF('3 La vision &amp; la mission'!A16="","",'3 La vision &amp; la mission'!A16)</f>
        <v/>
      </c>
      <c r="R16" s="163"/>
      <c r="S16" s="163"/>
      <c r="T16" s="163"/>
      <c r="U16" s="163"/>
      <c r="V16" s="164"/>
    </row>
    <row r="17" spans="2:22" ht="17.45" customHeight="1" thickBot="1" x14ac:dyDescent="0.3">
      <c r="B17" s="194"/>
      <c r="C17" s="173" t="str">
        <f>IF('1a Situation - entreprise'!A13="","",'1a Situation - entreprise'!A13)</f>
        <v/>
      </c>
      <c r="D17" s="173"/>
      <c r="E17" s="173"/>
      <c r="F17" s="173"/>
      <c r="G17" s="173"/>
      <c r="H17" s="174"/>
      <c r="J17" s="201" t="str">
        <f>IF('2 Analyse du contexte'!A10="","",'2 Analyse du contexte'!A10)</f>
        <v/>
      </c>
      <c r="K17" s="202"/>
      <c r="L17" s="202"/>
      <c r="M17" s="202" t="str">
        <f>IF('2 Analyse du contexte'!A20="","",'2 Analyse du contexte'!A20)</f>
        <v/>
      </c>
      <c r="N17" s="202"/>
      <c r="O17" s="206"/>
      <c r="Q17" s="165"/>
      <c r="R17" s="166"/>
      <c r="S17" s="166"/>
      <c r="T17" s="166"/>
      <c r="U17" s="166"/>
      <c r="V17" s="167"/>
    </row>
    <row r="18" spans="2:22" ht="17.45" customHeight="1" thickTop="1" thickBot="1" x14ac:dyDescent="0.3">
      <c r="B18" s="194"/>
      <c r="C18" s="173" t="str">
        <f>IF('1a Situation - entreprise'!A14="","",'1a Situation - entreprise'!A14)</f>
        <v/>
      </c>
      <c r="D18" s="173"/>
      <c r="E18" s="173"/>
      <c r="F18" s="173"/>
      <c r="G18" s="173"/>
      <c r="H18" s="174"/>
      <c r="J18" s="207"/>
      <c r="K18" s="208"/>
      <c r="L18" s="208"/>
      <c r="M18" s="208"/>
      <c r="N18" s="208"/>
      <c r="O18" s="209"/>
    </row>
    <row r="19" spans="2:22" ht="17.45" customHeight="1" thickTop="1" x14ac:dyDescent="0.25">
      <c r="B19" s="194"/>
      <c r="C19" s="173" t="str">
        <f>IF('1a Situation - entreprise'!A15="","",'1a Situation - entreprise'!A15)</f>
        <v/>
      </c>
      <c r="D19" s="173"/>
      <c r="E19" s="173"/>
      <c r="F19" s="173"/>
      <c r="G19" s="173"/>
      <c r="H19" s="174"/>
    </row>
    <row r="20" spans="2:22" ht="17.45" customHeight="1" thickBot="1" x14ac:dyDescent="0.3">
      <c r="B20" s="194"/>
      <c r="C20" s="175" t="s">
        <v>2</v>
      </c>
      <c r="D20" s="175"/>
      <c r="E20" s="175"/>
      <c r="F20" s="175"/>
      <c r="G20" s="175"/>
      <c r="H20" s="176"/>
    </row>
    <row r="21" spans="2:22" ht="17.45" customHeight="1" thickTop="1" x14ac:dyDescent="0.25">
      <c r="B21" s="194"/>
      <c r="C21" s="173" t="str">
        <f>IF('1a Situation - entreprise'!A19="","",'1a Situation - entreprise'!A19)</f>
        <v/>
      </c>
      <c r="D21" s="173"/>
      <c r="E21" s="173"/>
      <c r="F21" s="173"/>
      <c r="G21" s="173"/>
      <c r="H21" s="174"/>
      <c r="J21" s="210" t="s">
        <v>305</v>
      </c>
      <c r="K21" s="211"/>
      <c r="L21" s="211"/>
      <c r="M21" s="211"/>
      <c r="N21" s="211"/>
      <c r="O21" s="212"/>
      <c r="Q21" s="137"/>
      <c r="R21" s="137"/>
      <c r="S21" s="123"/>
      <c r="T21" s="127"/>
      <c r="U21" s="184" t="s">
        <v>3</v>
      </c>
      <c r="V21" s="187"/>
    </row>
    <row r="22" spans="2:22" ht="17.45" customHeight="1" x14ac:dyDescent="0.25">
      <c r="B22" s="194"/>
      <c r="C22" s="173" t="str">
        <f>IF('1a Situation - entreprise'!A20="","",'1a Situation - entreprise'!A20)</f>
        <v/>
      </c>
      <c r="D22" s="173"/>
      <c r="E22" s="173"/>
      <c r="F22" s="173"/>
      <c r="G22" s="173"/>
      <c r="H22" s="174"/>
      <c r="J22" s="213"/>
      <c r="K22" s="214"/>
      <c r="L22" s="214"/>
      <c r="M22" s="214"/>
      <c r="N22" s="214"/>
      <c r="O22" s="215"/>
      <c r="Q22" s="138"/>
      <c r="R22" s="129"/>
      <c r="S22" s="129"/>
      <c r="T22" s="132"/>
      <c r="U22" s="186"/>
      <c r="V22" s="188"/>
    </row>
    <row r="23" spans="2:22" ht="17.45" customHeight="1" x14ac:dyDescent="0.25">
      <c r="B23" s="194"/>
      <c r="C23" s="173" t="str">
        <f>IF('1a Situation - entreprise'!A21="","",'1a Situation - entreprise'!A21)</f>
        <v/>
      </c>
      <c r="D23" s="173"/>
      <c r="E23" s="173"/>
      <c r="F23" s="173"/>
      <c r="G23" s="173"/>
      <c r="H23" s="174"/>
      <c r="J23" s="145" t="s">
        <v>304</v>
      </c>
      <c r="K23" s="76"/>
      <c r="L23" s="76"/>
      <c r="M23" s="76"/>
      <c r="N23" s="76"/>
      <c r="O23" s="146"/>
      <c r="Q23" s="138"/>
      <c r="R23" s="129"/>
      <c r="S23" s="129"/>
      <c r="T23" s="132"/>
      <c r="U23" s="186"/>
      <c r="V23" s="188"/>
    </row>
    <row r="24" spans="2:22" ht="17.45" customHeight="1" x14ac:dyDescent="0.25">
      <c r="B24" s="194"/>
      <c r="C24" s="173" t="str">
        <f>IF('1a Situation - entreprise'!A22="","",'1a Situation - entreprise'!A22)</f>
        <v/>
      </c>
      <c r="D24" s="173"/>
      <c r="E24" s="173"/>
      <c r="F24" s="173"/>
      <c r="G24" s="173"/>
      <c r="H24" s="174"/>
      <c r="J24" s="145" t="s">
        <v>367</v>
      </c>
      <c r="K24" s="76"/>
      <c r="L24" s="76"/>
      <c r="M24" s="76"/>
      <c r="N24" s="76"/>
      <c r="O24" s="88"/>
      <c r="Q24" s="138"/>
      <c r="R24" s="129"/>
      <c r="S24" s="129"/>
      <c r="T24" s="129"/>
      <c r="U24" s="186"/>
      <c r="V24" s="188"/>
    </row>
    <row r="25" spans="2:22" ht="17.45" customHeight="1" thickBot="1" x14ac:dyDescent="0.3">
      <c r="B25" s="194"/>
      <c r="C25" s="175" t="s">
        <v>216</v>
      </c>
      <c r="D25" s="175"/>
      <c r="E25" s="175"/>
      <c r="F25" s="175"/>
      <c r="G25" s="175"/>
      <c r="H25" s="176"/>
      <c r="J25" s="145" t="s">
        <v>368</v>
      </c>
      <c r="K25" s="76"/>
      <c r="L25" s="76"/>
      <c r="M25" s="76"/>
      <c r="N25" s="76"/>
      <c r="O25" s="88"/>
      <c r="Q25" s="138"/>
      <c r="R25" s="129"/>
      <c r="S25" s="129"/>
      <c r="T25" s="129"/>
      <c r="U25" s="203" t="s">
        <v>444</v>
      </c>
      <c r="V25" s="204"/>
    </row>
    <row r="26" spans="2:22" ht="17.45" customHeight="1" thickTop="1" x14ac:dyDescent="0.25">
      <c r="B26" s="194"/>
      <c r="C26" s="173" t="str">
        <f>IF('1a Situation - entreprise'!A26="","",'1a Situation - entreprise'!A26)</f>
        <v/>
      </c>
      <c r="D26" s="173"/>
      <c r="E26" s="173"/>
      <c r="F26" s="173"/>
      <c r="G26" s="173"/>
      <c r="H26" s="174"/>
      <c r="J26" s="145" t="s">
        <v>369</v>
      </c>
      <c r="K26" s="76"/>
      <c r="L26" s="76"/>
      <c r="M26" s="76"/>
      <c r="N26" s="76"/>
      <c r="O26" s="88"/>
      <c r="Q26" s="137"/>
      <c r="R26" s="123"/>
      <c r="S26" s="123"/>
      <c r="T26" s="123"/>
      <c r="U26" s="203"/>
      <c r="V26" s="204"/>
    </row>
    <row r="27" spans="2:22" ht="17.45" customHeight="1" x14ac:dyDescent="0.25">
      <c r="B27" s="194"/>
      <c r="C27" s="173" t="str">
        <f>IF('1a Situation - entreprise'!A27="","",'1a Situation - entreprise'!A27)</f>
        <v/>
      </c>
      <c r="D27" s="173"/>
      <c r="E27" s="173"/>
      <c r="F27" s="173"/>
      <c r="G27" s="173"/>
      <c r="H27" s="174"/>
      <c r="J27" s="145" t="s">
        <v>460</v>
      </c>
      <c r="K27" s="76"/>
      <c r="L27" s="76"/>
      <c r="M27" s="76"/>
      <c r="N27" s="76"/>
      <c r="O27" s="88"/>
      <c r="Q27" s="138"/>
      <c r="R27" s="129"/>
      <c r="S27" s="129"/>
      <c r="T27" s="129"/>
      <c r="U27" s="203"/>
      <c r="V27" s="204"/>
    </row>
    <row r="28" spans="2:22" ht="17.45" customHeight="1" x14ac:dyDescent="0.25">
      <c r="B28" s="194"/>
      <c r="C28" s="173" t="str">
        <f>IF('1a Situation - entreprise'!A28="","",'1a Situation - entreprise'!A28)</f>
        <v/>
      </c>
      <c r="D28" s="173"/>
      <c r="E28" s="173"/>
      <c r="F28" s="173"/>
      <c r="G28" s="173"/>
      <c r="H28" s="174"/>
      <c r="J28" s="145" t="s">
        <v>461</v>
      </c>
      <c r="K28" s="76"/>
      <c r="L28" s="76"/>
      <c r="M28" s="76"/>
      <c r="N28" s="76"/>
      <c r="O28" s="88"/>
      <c r="Q28" s="138"/>
      <c r="R28" s="129"/>
      <c r="S28" s="129"/>
      <c r="T28" s="129"/>
      <c r="U28" s="147"/>
      <c r="V28" s="148"/>
    </row>
    <row r="29" spans="2:22" ht="17.45" customHeight="1" thickBot="1" x14ac:dyDescent="0.3">
      <c r="B29" s="195"/>
      <c r="C29" s="171" t="str">
        <f>IF('1a Situation - entreprise'!A29="","",'1a Situation - entreprise'!A29)</f>
        <v/>
      </c>
      <c r="D29" s="171"/>
      <c r="E29" s="171"/>
      <c r="F29" s="171"/>
      <c r="G29" s="171"/>
      <c r="H29" s="172"/>
      <c r="J29" s="145" t="s">
        <v>462</v>
      </c>
      <c r="K29" s="76"/>
      <c r="L29" s="76"/>
      <c r="M29" s="76"/>
      <c r="N29" s="76"/>
      <c r="O29" s="88"/>
      <c r="Q29" s="191" t="str">
        <f>'4 Les objectifs quantitatifs'!A4</f>
        <v>Les objectifs stratégiques pour ????</v>
      </c>
      <c r="R29" s="163"/>
      <c r="S29" s="163"/>
      <c r="T29" s="163"/>
      <c r="U29" s="163"/>
      <c r="V29" s="164"/>
    </row>
    <row r="30" spans="2:22" ht="17.45" customHeight="1" thickTop="1" x14ac:dyDescent="0.25">
      <c r="B30" s="192" t="s">
        <v>308</v>
      </c>
      <c r="C30" s="175" t="s">
        <v>241</v>
      </c>
      <c r="D30" s="175"/>
      <c r="E30" s="175"/>
      <c r="F30" s="175"/>
      <c r="G30" s="175"/>
      <c r="H30" s="176"/>
      <c r="J30" s="145" t="s">
        <v>463</v>
      </c>
      <c r="K30" s="76"/>
      <c r="L30" s="76"/>
      <c r="M30" s="76"/>
      <c r="N30" s="76"/>
      <c r="O30" s="88"/>
      <c r="Q30" s="162" t="str">
        <f>IF('4 Les objectifs quantitatifs'!A5="","",'4 Les objectifs quantitatifs'!A5)</f>
        <v/>
      </c>
      <c r="R30" s="163"/>
      <c r="S30" s="163"/>
      <c r="T30" s="163"/>
      <c r="U30" s="163"/>
      <c r="V30" s="164"/>
    </row>
    <row r="31" spans="2:22" ht="17.45" customHeight="1" x14ac:dyDescent="0.25">
      <c r="B31" s="192"/>
      <c r="C31" s="173" t="str">
        <f>IF('1b Situation - exploitant-e'!A8="","",'1b Situation - exploitant-e'!A8)</f>
        <v/>
      </c>
      <c r="D31" s="173"/>
      <c r="E31" s="173"/>
      <c r="F31" s="173"/>
      <c r="G31" s="173"/>
      <c r="H31" s="174"/>
      <c r="J31" s="145" t="s">
        <v>370</v>
      </c>
      <c r="K31" s="76"/>
      <c r="L31" s="76"/>
      <c r="M31" s="76"/>
      <c r="N31" s="76"/>
      <c r="O31" s="88"/>
      <c r="Q31" s="162" t="str">
        <f>IF('4 Les objectifs quantitatifs'!A6="","",'4 Les objectifs quantitatifs'!A6)</f>
        <v/>
      </c>
      <c r="R31" s="163"/>
      <c r="S31" s="163"/>
      <c r="T31" s="163"/>
      <c r="U31" s="163"/>
      <c r="V31" s="164"/>
    </row>
    <row r="32" spans="2:22" ht="17.45" customHeight="1" x14ac:dyDescent="0.25">
      <c r="B32" s="192"/>
      <c r="C32" s="173" t="str">
        <f>IF('1b Situation - exploitant-e'!A9="","",'1b Situation - exploitant-e'!A9)</f>
        <v/>
      </c>
      <c r="D32" s="173"/>
      <c r="E32" s="173"/>
      <c r="F32" s="173"/>
      <c r="G32" s="173"/>
      <c r="H32" s="174"/>
      <c r="J32" s="149"/>
      <c r="K32" s="76"/>
      <c r="L32" s="76"/>
      <c r="M32" s="76"/>
      <c r="N32" s="76"/>
      <c r="O32" s="146"/>
      <c r="Q32" s="162" t="str">
        <f>IF('4 Les objectifs quantitatifs'!A7="","",'4 Les objectifs quantitatifs'!A7)</f>
        <v/>
      </c>
      <c r="R32" s="163"/>
      <c r="S32" s="163"/>
      <c r="T32" s="163"/>
      <c r="U32" s="163"/>
      <c r="V32" s="164"/>
    </row>
    <row r="33" spans="2:22" ht="17.45" customHeight="1" thickBot="1" x14ac:dyDescent="0.3">
      <c r="B33" s="192"/>
      <c r="C33" s="173" t="str">
        <f>IF('1b Situation - exploitant-e'!A10="","",'1b Situation - exploitant-e'!A10)</f>
        <v/>
      </c>
      <c r="D33" s="173"/>
      <c r="E33" s="173"/>
      <c r="F33" s="173"/>
      <c r="G33" s="173"/>
      <c r="H33" s="174"/>
      <c r="J33" s="150"/>
      <c r="K33" s="151"/>
      <c r="L33" s="151"/>
      <c r="M33" s="151"/>
      <c r="N33" s="151"/>
      <c r="O33" s="152"/>
      <c r="Q33" s="162" t="str">
        <f>IF('4 Les objectifs quantitatifs'!A8="","",'4 Les objectifs quantitatifs'!A8)</f>
        <v/>
      </c>
      <c r="R33" s="163"/>
      <c r="S33" s="163"/>
      <c r="T33" s="163"/>
      <c r="U33" s="163"/>
      <c r="V33" s="164"/>
    </row>
    <row r="34" spans="2:22" ht="17.45" customHeight="1" thickTop="1" thickBot="1" x14ac:dyDescent="0.3">
      <c r="B34" s="192"/>
      <c r="C34" s="189" t="s">
        <v>242</v>
      </c>
      <c r="D34" s="189"/>
      <c r="E34" s="189"/>
      <c r="F34" s="189"/>
      <c r="G34" s="189"/>
      <c r="H34" s="190"/>
      <c r="Q34" s="165" t="str">
        <f>IF('4 Les objectifs quantitatifs'!A9="","",'4 Les objectifs quantitatifs'!A9)</f>
        <v/>
      </c>
      <c r="R34" s="166"/>
      <c r="S34" s="166"/>
      <c r="T34" s="166"/>
      <c r="U34" s="166"/>
      <c r="V34" s="167"/>
    </row>
    <row r="35" spans="2:22" ht="17.45" customHeight="1" thickTop="1" thickBot="1" x14ac:dyDescent="0.3">
      <c r="B35" s="192"/>
      <c r="C35" s="173" t="str">
        <f>IF('1b Situation - exploitant-e'!A13="","",'1b Situation - exploitant-e'!A13)</f>
        <v/>
      </c>
      <c r="D35" s="173"/>
      <c r="E35" s="173"/>
      <c r="F35" s="173"/>
      <c r="G35" s="173"/>
      <c r="H35" s="174"/>
    </row>
    <row r="36" spans="2:22" ht="17.45" customHeight="1" thickTop="1" x14ac:dyDescent="0.25">
      <c r="B36" s="192"/>
      <c r="C36" s="173" t="str">
        <f>IF('1b Situation - exploitant-e'!A14="","",'1b Situation - exploitant-e'!A14)</f>
        <v/>
      </c>
      <c r="D36" s="173"/>
      <c r="E36" s="173"/>
      <c r="F36" s="173"/>
      <c r="G36" s="173"/>
      <c r="H36" s="174"/>
      <c r="J36" s="183" t="s">
        <v>125</v>
      </c>
      <c r="K36" s="184"/>
      <c r="L36" s="122"/>
      <c r="M36" s="122"/>
      <c r="N36" s="123"/>
      <c r="O36" s="124"/>
    </row>
    <row r="37" spans="2:22" ht="17.45" customHeight="1" thickBot="1" x14ac:dyDescent="0.3">
      <c r="B37" s="192"/>
      <c r="C37" s="173" t="str">
        <f>IF('1b Situation - exploitant-e'!A15="","",'1b Situation - exploitant-e'!A15)</f>
        <v/>
      </c>
      <c r="D37" s="173"/>
      <c r="E37" s="173"/>
      <c r="F37" s="173"/>
      <c r="G37" s="173"/>
      <c r="H37" s="174"/>
      <c r="J37" s="185"/>
      <c r="K37" s="186"/>
      <c r="L37" s="128"/>
      <c r="M37" s="128"/>
      <c r="N37" s="129"/>
      <c r="O37" s="130"/>
    </row>
    <row r="38" spans="2:22" ht="17.45" customHeight="1" thickTop="1" x14ac:dyDescent="0.25">
      <c r="B38" s="192"/>
      <c r="C38" s="173" t="str">
        <f>IF('1b Situation - exploitant-e'!A16="","",'1b Situation - exploitant-e'!A16)</f>
        <v/>
      </c>
      <c r="D38" s="173"/>
      <c r="E38" s="173"/>
      <c r="F38" s="173"/>
      <c r="G38" s="173"/>
      <c r="H38" s="174"/>
      <c r="J38" s="185"/>
      <c r="K38" s="186"/>
      <c r="L38" s="128"/>
      <c r="M38" s="128"/>
      <c r="N38" s="129"/>
      <c r="O38" s="130"/>
      <c r="Q38" s="126"/>
      <c r="R38" s="122"/>
      <c r="S38" s="122"/>
      <c r="T38" s="122"/>
      <c r="U38" s="184" t="s">
        <v>4</v>
      </c>
      <c r="V38" s="187"/>
    </row>
    <row r="39" spans="2:22" ht="17.45" customHeight="1" x14ac:dyDescent="0.25">
      <c r="B39" s="192"/>
      <c r="C39" s="173" t="str">
        <f>IF('1b Situation - exploitant-e'!A17="","",'1b Situation - exploitant-e'!A17)</f>
        <v/>
      </c>
      <c r="D39" s="173"/>
      <c r="E39" s="173"/>
      <c r="F39" s="173"/>
      <c r="G39" s="173"/>
      <c r="H39" s="174"/>
      <c r="J39" s="185"/>
      <c r="K39" s="186"/>
      <c r="L39" s="128"/>
      <c r="M39" s="128"/>
      <c r="N39" s="129"/>
      <c r="O39" s="130"/>
      <c r="Q39" s="131"/>
      <c r="R39" s="128"/>
      <c r="S39" s="128"/>
      <c r="T39" s="128"/>
      <c r="U39" s="186"/>
      <c r="V39" s="188"/>
    </row>
    <row r="40" spans="2:22" ht="17.45" customHeight="1" thickBot="1" x14ac:dyDescent="0.3">
      <c r="B40" s="192"/>
      <c r="C40" s="173" t="str">
        <f>IF('1b Situation - exploitant-e'!A18="","",'1b Situation - exploitant-e'!A18)</f>
        <v/>
      </c>
      <c r="D40" s="173"/>
      <c r="E40" s="173"/>
      <c r="F40" s="173"/>
      <c r="G40" s="173"/>
      <c r="H40" s="174"/>
      <c r="J40" s="177" t="s">
        <v>498</v>
      </c>
      <c r="K40" s="178"/>
      <c r="L40" s="129"/>
      <c r="M40" s="139"/>
      <c r="N40" s="129"/>
      <c r="O40" s="130"/>
      <c r="Q40" s="134"/>
      <c r="R40" s="135"/>
      <c r="S40" s="135"/>
      <c r="T40" s="135"/>
      <c r="U40" s="186"/>
      <c r="V40" s="188"/>
    </row>
    <row r="41" spans="2:22" ht="17.45" customHeight="1" thickTop="1" x14ac:dyDescent="0.25">
      <c r="B41" s="192"/>
      <c r="C41" s="175" t="s">
        <v>243</v>
      </c>
      <c r="D41" s="175"/>
      <c r="E41" s="175"/>
      <c r="F41" s="175"/>
      <c r="G41" s="175"/>
      <c r="H41" s="176"/>
      <c r="J41" s="177"/>
      <c r="K41" s="178"/>
      <c r="L41" s="129"/>
      <c r="M41" s="123"/>
      <c r="N41" s="123"/>
      <c r="O41" s="124"/>
      <c r="Q41" s="131"/>
      <c r="R41" s="128"/>
      <c r="S41" s="128"/>
      <c r="T41" s="128"/>
      <c r="U41" s="186"/>
      <c r="V41" s="188"/>
    </row>
    <row r="42" spans="2:22" ht="17.45" customHeight="1" thickBot="1" x14ac:dyDescent="0.3">
      <c r="B42" s="192"/>
      <c r="C42" s="173" t="str">
        <f>IF('1b Situation - exploitant-e'!A21="","",'1b Situation - exploitant-e'!A21)</f>
        <v/>
      </c>
      <c r="D42" s="173"/>
      <c r="E42" s="173"/>
      <c r="F42" s="173"/>
      <c r="G42" s="173"/>
      <c r="H42" s="174"/>
      <c r="J42" s="177"/>
      <c r="K42" s="178"/>
      <c r="L42" s="129"/>
      <c r="M42" s="129"/>
      <c r="N42" s="129"/>
      <c r="O42" s="130"/>
      <c r="Q42" s="131"/>
      <c r="R42" s="128"/>
      <c r="S42" s="128"/>
      <c r="T42" s="128"/>
      <c r="U42" s="178" t="s">
        <v>435</v>
      </c>
      <c r="V42" s="182"/>
    </row>
    <row r="43" spans="2:22" ht="17.45" customHeight="1" thickTop="1" x14ac:dyDescent="0.25">
      <c r="B43" s="192"/>
      <c r="C43" s="173" t="str">
        <f>IF('1b Situation - exploitant-e'!A22="","",'1b Situation - exploitant-e'!A22)</f>
        <v/>
      </c>
      <c r="D43" s="173"/>
      <c r="E43" s="173"/>
      <c r="F43" s="173"/>
      <c r="G43" s="173"/>
      <c r="H43" s="174"/>
      <c r="J43" s="177"/>
      <c r="K43" s="178"/>
      <c r="L43" s="129"/>
      <c r="M43" s="129"/>
      <c r="N43" s="129"/>
      <c r="O43" s="130"/>
      <c r="Q43" s="137"/>
      <c r="R43" s="123"/>
      <c r="S43" s="123"/>
      <c r="T43" s="123"/>
      <c r="U43" s="178"/>
      <c r="V43" s="182"/>
    </row>
    <row r="44" spans="2:22" ht="17.45" customHeight="1" x14ac:dyDescent="0.25">
      <c r="B44" s="192"/>
      <c r="C44" s="173" t="str">
        <f>IF('1b Situation - exploitant-e'!A23="","",'1b Situation - exploitant-e'!A23)</f>
        <v/>
      </c>
      <c r="D44" s="173"/>
      <c r="E44" s="173"/>
      <c r="F44" s="173"/>
      <c r="G44" s="173"/>
      <c r="H44" s="174"/>
      <c r="J44" s="168" t="str">
        <f>IF('6 Les mesures à réaliser'!A5="","",'6 Les mesures à réaliser'!A5)</f>
        <v/>
      </c>
      <c r="K44" s="169"/>
      <c r="L44" s="169"/>
      <c r="M44" s="169"/>
      <c r="N44" s="169"/>
      <c r="O44" s="170"/>
      <c r="Q44" s="138"/>
      <c r="R44" s="129"/>
      <c r="S44" s="129"/>
      <c r="T44" s="129"/>
      <c r="U44" s="178"/>
      <c r="V44" s="182"/>
    </row>
    <row r="45" spans="2:22" ht="17.45" customHeight="1" x14ac:dyDescent="0.25">
      <c r="B45" s="192"/>
      <c r="C45" s="173" t="str">
        <f>IF('1b Situation - exploitant-e'!A24="","",'1b Situation - exploitant-e'!A24)</f>
        <v/>
      </c>
      <c r="D45" s="173"/>
      <c r="E45" s="173"/>
      <c r="F45" s="173"/>
      <c r="G45" s="173"/>
      <c r="H45" s="174"/>
      <c r="J45" s="168" t="str">
        <f>IF('6 Les mesures à réaliser'!A6="","",'6 Les mesures à réaliser'!A6)</f>
        <v/>
      </c>
      <c r="K45" s="169"/>
      <c r="L45" s="169"/>
      <c r="M45" s="169"/>
      <c r="N45" s="169"/>
      <c r="O45" s="170"/>
      <c r="Q45" s="138"/>
      <c r="R45" s="129"/>
      <c r="S45" s="129"/>
      <c r="T45" s="129"/>
      <c r="U45" s="178"/>
      <c r="V45" s="182"/>
    </row>
    <row r="46" spans="2:22" ht="17.45" customHeight="1" x14ac:dyDescent="0.25">
      <c r="B46" s="192"/>
      <c r="C46" s="175" t="s">
        <v>244</v>
      </c>
      <c r="D46" s="175"/>
      <c r="E46" s="175"/>
      <c r="F46" s="175"/>
      <c r="G46" s="175"/>
      <c r="H46" s="176"/>
      <c r="J46" s="168" t="str">
        <f>IF('6 Les mesures à réaliser'!A7="","",'6 Les mesures à réaliser'!A7)</f>
        <v/>
      </c>
      <c r="K46" s="169"/>
      <c r="L46" s="169"/>
      <c r="M46" s="169"/>
      <c r="N46" s="169"/>
      <c r="O46" s="170"/>
      <c r="Q46" s="153"/>
      <c r="R46" s="154"/>
      <c r="S46" s="154"/>
      <c r="T46" s="154"/>
      <c r="U46" s="154"/>
      <c r="V46" s="155"/>
    </row>
    <row r="47" spans="2:22" ht="17.45" customHeight="1" x14ac:dyDescent="0.25">
      <c r="B47" s="192"/>
      <c r="C47" s="173" t="str">
        <f>IF('1b Situation - exploitant-e'!A27="","",'1b Situation - exploitant-e'!A27)</f>
        <v/>
      </c>
      <c r="D47" s="173"/>
      <c r="E47" s="173"/>
      <c r="F47" s="173"/>
      <c r="G47" s="173"/>
      <c r="H47" s="174"/>
      <c r="J47" s="168" t="str">
        <f>IF('6 Les mesures à réaliser'!A8="","",'6 Les mesures à réaliser'!A8)</f>
        <v/>
      </c>
      <c r="K47" s="169"/>
      <c r="L47" s="169"/>
      <c r="M47" s="169"/>
      <c r="N47" s="169"/>
      <c r="O47" s="170"/>
      <c r="Q47" s="162" t="str">
        <f>IF('5 Les axes stratégiques'!A5="","",'5 Les axes stratégiques'!A5)</f>
        <v/>
      </c>
      <c r="R47" s="163"/>
      <c r="S47" s="163"/>
      <c r="T47" s="163"/>
      <c r="U47" s="163"/>
      <c r="V47" s="164"/>
    </row>
    <row r="48" spans="2:22" ht="17.45" customHeight="1" x14ac:dyDescent="0.25">
      <c r="B48" s="192"/>
      <c r="C48" s="173" t="str">
        <f>IF('1b Situation - exploitant-e'!A28="","",'1b Situation - exploitant-e'!A28)</f>
        <v/>
      </c>
      <c r="D48" s="173"/>
      <c r="E48" s="173"/>
      <c r="F48" s="173"/>
      <c r="G48" s="173"/>
      <c r="H48" s="174"/>
      <c r="J48" s="168" t="str">
        <f>IF('6 Les mesures à réaliser'!A9="","",'6 Les mesures à réaliser'!A9)</f>
        <v/>
      </c>
      <c r="K48" s="169"/>
      <c r="L48" s="169"/>
      <c r="M48" s="169"/>
      <c r="N48" s="169"/>
      <c r="O48" s="170"/>
      <c r="Q48" s="162" t="str">
        <f>IF('5 Les axes stratégiques'!A6="","",'5 Les axes stratégiques'!A6)</f>
        <v/>
      </c>
      <c r="R48" s="163"/>
      <c r="S48" s="163"/>
      <c r="T48" s="163"/>
      <c r="U48" s="163"/>
      <c r="V48" s="164"/>
    </row>
    <row r="49" spans="2:22" ht="17.45" customHeight="1" x14ac:dyDescent="0.25">
      <c r="B49" s="192"/>
      <c r="C49" s="173" t="str">
        <f>IF('1b Situation - exploitant-e'!A29="","",'1b Situation - exploitant-e'!A29)</f>
        <v/>
      </c>
      <c r="D49" s="173"/>
      <c r="E49" s="173"/>
      <c r="F49" s="173"/>
      <c r="G49" s="173"/>
      <c r="H49" s="174"/>
      <c r="J49" s="168" t="str">
        <f>IF('6 Les mesures à réaliser'!A10="","",'6 Les mesures à réaliser'!A10)</f>
        <v/>
      </c>
      <c r="K49" s="169"/>
      <c r="L49" s="169"/>
      <c r="M49" s="169"/>
      <c r="N49" s="169"/>
      <c r="O49" s="170"/>
      <c r="Q49" s="162" t="str">
        <f>IF('5 Les axes stratégiques'!A7="","",'5 Les axes stratégiques'!A7)</f>
        <v/>
      </c>
      <c r="R49" s="163"/>
      <c r="S49" s="163"/>
      <c r="T49" s="163"/>
      <c r="U49" s="163"/>
      <c r="V49" s="164"/>
    </row>
    <row r="50" spans="2:22" ht="17.45" customHeight="1" thickBot="1" x14ac:dyDescent="0.3">
      <c r="B50" s="193"/>
      <c r="C50" s="171" t="str">
        <f>IF('1b Situation - exploitant-e'!A30="","",'1b Situation - exploitant-e'!A30)</f>
        <v/>
      </c>
      <c r="D50" s="171"/>
      <c r="E50" s="171"/>
      <c r="F50" s="171"/>
      <c r="G50" s="171"/>
      <c r="H50" s="172"/>
      <c r="J50" s="179" t="str">
        <f>IF('6 Les mesures à réaliser'!A11="","",'6 Les mesures à réaliser'!A11)</f>
        <v/>
      </c>
      <c r="K50" s="180"/>
      <c r="L50" s="180"/>
      <c r="M50" s="180"/>
      <c r="N50" s="180"/>
      <c r="O50" s="181"/>
      <c r="Q50" s="165"/>
      <c r="R50" s="166"/>
      <c r="S50" s="166"/>
      <c r="T50" s="166"/>
      <c r="U50" s="166"/>
      <c r="V50" s="167"/>
    </row>
    <row r="51" spans="2:22" ht="17.45" customHeight="1" thickTop="1" x14ac:dyDescent="0.25"/>
    <row r="52" spans="2:22" ht="17.45" hidden="1" customHeight="1" x14ac:dyDescent="0.25"/>
    <row r="53" spans="2:22" ht="17.45" hidden="1" customHeight="1" x14ac:dyDescent="0.25"/>
    <row r="54" spans="2:22" ht="18" hidden="1" customHeight="1" x14ac:dyDescent="0.25"/>
    <row r="55" spans="2:22" ht="18" hidden="1" customHeight="1" x14ac:dyDescent="0.25"/>
    <row r="56" spans="2:22" ht="18" hidden="1" customHeight="1" x14ac:dyDescent="0.25"/>
    <row r="57" spans="2:22" ht="18" hidden="1" customHeight="1" x14ac:dyDescent="0.25"/>
    <row r="58" spans="2:22" ht="18" hidden="1" customHeight="1" x14ac:dyDescent="0.25"/>
    <row r="59" spans="2:22" ht="18" hidden="1" customHeight="1" x14ac:dyDescent="0.25"/>
    <row r="60" spans="2:22" ht="18" hidden="1" customHeight="1" x14ac:dyDescent="0.25"/>
    <row r="61" spans="2:22" ht="18" hidden="1" customHeight="1" x14ac:dyDescent="0.25"/>
    <row r="62" spans="2:22" ht="18" hidden="1" customHeight="1" x14ac:dyDescent="0.25"/>
    <row r="63" spans="2:22" ht="18" hidden="1" customHeight="1" x14ac:dyDescent="0.25"/>
    <row r="64" spans="2:22" ht="18" hidden="1" customHeight="1" x14ac:dyDescent="0.25"/>
    <row r="65" customFormat="1" ht="18" hidden="1" customHeight="1" x14ac:dyDescent="0.25"/>
    <row r="66" customFormat="1" ht="18" hidden="1" customHeight="1" x14ac:dyDescent="0.25"/>
    <row r="67" customFormat="1" ht="18" hidden="1" customHeight="1" x14ac:dyDescent="0.25"/>
    <row r="68" customFormat="1" ht="18" hidden="1" customHeight="1" x14ac:dyDescent="0.25"/>
    <row r="69" customFormat="1" ht="18" hidden="1" customHeight="1" x14ac:dyDescent="0.25"/>
    <row r="70" customFormat="1" ht="18" hidden="1" customHeight="1" x14ac:dyDescent="0.25"/>
    <row r="71" customFormat="1" ht="15" hidden="1" customHeight="1" x14ac:dyDescent="0.25"/>
    <row r="72" customFormat="1" ht="14.45" hidden="1" customHeight="1" x14ac:dyDescent="0.25"/>
    <row r="73" customFormat="1" ht="14.45" hidden="1" customHeight="1" x14ac:dyDescent="0.25"/>
  </sheetData>
  <sheetProtection sheet="1" objects="1" scenarios="1"/>
  <mergeCells count="86">
    <mergeCell ref="B10:D11"/>
    <mergeCell ref="B4:D5"/>
    <mergeCell ref="B8:D9"/>
    <mergeCell ref="U4:V7"/>
    <mergeCell ref="U8:V11"/>
    <mergeCell ref="B6:D6"/>
    <mergeCell ref="B7:D7"/>
    <mergeCell ref="J4:K4"/>
    <mergeCell ref="J5:K5"/>
    <mergeCell ref="J8:K8"/>
    <mergeCell ref="J9:K9"/>
    <mergeCell ref="J10:K10"/>
    <mergeCell ref="U21:V24"/>
    <mergeCell ref="Q13:V14"/>
    <mergeCell ref="Q16:V17"/>
    <mergeCell ref="M13:O14"/>
    <mergeCell ref="C14:H14"/>
    <mergeCell ref="C15:H15"/>
    <mergeCell ref="J15:L16"/>
    <mergeCell ref="M15:O16"/>
    <mergeCell ref="C16:H16"/>
    <mergeCell ref="C17:H17"/>
    <mergeCell ref="J17:L18"/>
    <mergeCell ref="M17:O18"/>
    <mergeCell ref="C18:H18"/>
    <mergeCell ref="J21:O22"/>
    <mergeCell ref="C19:H19"/>
    <mergeCell ref="C20:H20"/>
    <mergeCell ref="C21:H21"/>
    <mergeCell ref="C22:H22"/>
    <mergeCell ref="C23:H23"/>
    <mergeCell ref="Q29:V29"/>
    <mergeCell ref="B30:B50"/>
    <mergeCell ref="C30:H30"/>
    <mergeCell ref="Q30:V30"/>
    <mergeCell ref="C31:H31"/>
    <mergeCell ref="Q31:V31"/>
    <mergeCell ref="C32:H32"/>
    <mergeCell ref="Q32:V32"/>
    <mergeCell ref="C33:H33"/>
    <mergeCell ref="B12:B29"/>
    <mergeCell ref="C12:H13"/>
    <mergeCell ref="J12:L12"/>
    <mergeCell ref="M12:O12"/>
    <mergeCell ref="J13:L14"/>
    <mergeCell ref="Q33:V33"/>
    <mergeCell ref="U25:V27"/>
    <mergeCell ref="Q34:V34"/>
    <mergeCell ref="C35:H35"/>
    <mergeCell ref="C36:H36"/>
    <mergeCell ref="J36:K39"/>
    <mergeCell ref="C37:H37"/>
    <mergeCell ref="C38:H38"/>
    <mergeCell ref="U38:V41"/>
    <mergeCell ref="C39:H39"/>
    <mergeCell ref="C34:H34"/>
    <mergeCell ref="U42:V45"/>
    <mergeCell ref="C43:H43"/>
    <mergeCell ref="C44:H44"/>
    <mergeCell ref="C45:H45"/>
    <mergeCell ref="J44:O44"/>
    <mergeCell ref="J45:O45"/>
    <mergeCell ref="C48:H48"/>
    <mergeCell ref="C49:H49"/>
    <mergeCell ref="C50:H50"/>
    <mergeCell ref="J48:O48"/>
    <mergeCell ref="J49:O49"/>
    <mergeCell ref="J50:O50"/>
    <mergeCell ref="C46:H46"/>
    <mergeCell ref="C47:H47"/>
    <mergeCell ref="C40:H40"/>
    <mergeCell ref="J40:K43"/>
    <mergeCell ref="C41:H41"/>
    <mergeCell ref="C42:H42"/>
    <mergeCell ref="J46:O46"/>
    <mergeCell ref="C29:H29"/>
    <mergeCell ref="C24:H24"/>
    <mergeCell ref="C25:H25"/>
    <mergeCell ref="C26:H26"/>
    <mergeCell ref="C27:H27"/>
    <mergeCell ref="C28:H28"/>
    <mergeCell ref="Q47:V47"/>
    <mergeCell ref="Q48:V48"/>
    <mergeCell ref="Q49:V49"/>
    <mergeCell ref="Q50:V50"/>
    <mergeCell ref="J47:O47"/>
  </mergeCells>
  <conditionalFormatting sqref="O24:O31">
    <cfRule type="expression" dxfId="222" priority="1">
      <formula>O24="+/-"</formula>
    </cfRule>
    <cfRule type="expression" dxfId="221" priority="2">
      <formula>O24="++"</formula>
    </cfRule>
    <cfRule type="expression" dxfId="220" priority="3">
      <formula>O24="+"</formula>
    </cfRule>
    <cfRule type="expression" dxfId="219" priority="4">
      <formula>O24="--"</formula>
    </cfRule>
    <cfRule type="expression" dxfId="218" priority="5">
      <formula>O24="-"</formula>
    </cfRule>
  </conditionalFormatting>
  <dataValidations count="1">
    <dataValidation type="list" allowBlank="1" showInputMessage="1" showErrorMessage="1" sqref="O23:O31" xr:uid="{A1AF298D-8D1F-4F84-BB5F-A1C7ADAC5C36}">
      <formula1>"++,+,+/-,-,--"</formula1>
    </dataValidation>
  </dataValidations>
  <printOptions horizontalCentered="1"/>
  <pageMargins left="0.19685039370078741" right="0.19685039370078741" top="0.19685039370078741" bottom="0" header="0" footer="0.19685039370078741"/>
  <pageSetup paperSize="9" scale="63" orientation="landscape" r:id="rId1"/>
  <headerFooter>
    <oddFooter xml:space="preserve">&amp;L      © Fondation rurale interjurassienne, Courtemelon, 2852 Courtételle&amp;R&amp;D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234-4CCC-43A6-A16C-FF1BDBD36467}">
  <dimension ref="A1:AN161"/>
  <sheetViews>
    <sheetView showGridLines="0" workbookViewId="0">
      <selection activeCell="N28" sqref="N28"/>
    </sheetView>
  </sheetViews>
  <sheetFormatPr baseColWidth="10" defaultColWidth="0" defaultRowHeight="12" zeroHeight="1" x14ac:dyDescent="0.2"/>
  <cols>
    <col min="1" max="1" width="23.42578125" style="3" customWidth="1"/>
    <col min="2" max="2" width="45" style="3" customWidth="1"/>
    <col min="3" max="3" width="0.7109375" style="3" customWidth="1"/>
    <col min="4" max="4" width="17.85546875" style="3" customWidth="1"/>
    <col min="5" max="5" width="0.7109375" style="3" customWidth="1"/>
    <col min="6" max="10" width="4.85546875" style="3" customWidth="1"/>
    <col min="11" max="11" width="0.7109375" style="3" customWidth="1"/>
    <col min="12" max="12" width="13" style="12" customWidth="1"/>
    <col min="13" max="13" width="0.7109375" style="12" customWidth="1"/>
    <col min="14" max="14" width="15.28515625" style="12" customWidth="1"/>
    <col min="15" max="15" width="0.7109375" style="18" customWidth="1"/>
    <col min="16" max="16" width="4.42578125" style="3" customWidth="1"/>
    <col min="17" max="17" width="94.85546875" style="3" customWidth="1"/>
    <col min="18" max="18" width="1.42578125" style="3" customWidth="1"/>
    <col min="19" max="24" width="10.85546875" style="3" hidden="1" customWidth="1"/>
    <col min="25" max="25" width="2.85546875" style="3" hidden="1" customWidth="1"/>
    <col min="26" max="28" width="10.85546875" style="3" hidden="1" customWidth="1"/>
    <col min="29" max="29" width="2.85546875" style="3" hidden="1" customWidth="1"/>
    <col min="30" max="30" width="8.140625" style="3" hidden="1" customWidth="1"/>
    <col min="31" max="33" width="13.28515625" style="10" hidden="1" customWidth="1"/>
    <col min="34" max="34" width="63.5703125" style="3" hidden="1" customWidth="1"/>
    <col min="35" max="35" width="0" style="3" hidden="1" customWidth="1"/>
    <col min="36" max="16384" width="0" style="3" hidden="1"/>
  </cols>
  <sheetData>
    <row r="1" spans="1:40" s="42" customFormat="1" ht="4.5" customHeight="1" x14ac:dyDescent="0.25">
      <c r="L1" s="43"/>
      <c r="M1" s="43"/>
      <c r="N1" s="43"/>
      <c r="O1" s="17"/>
      <c r="AE1" s="47"/>
      <c r="AF1" s="47"/>
      <c r="AG1" s="47"/>
    </row>
    <row r="2" spans="1:40" s="44" customFormat="1" ht="15" customHeight="1" x14ac:dyDescent="0.25">
      <c r="A2" s="76" t="s">
        <v>274</v>
      </c>
      <c r="B2" s="77"/>
      <c r="C2" s="78"/>
      <c r="D2" s="78"/>
      <c r="E2" s="78"/>
      <c r="F2" s="78"/>
      <c r="G2" s="76"/>
      <c r="H2" s="76"/>
      <c r="I2" s="76"/>
      <c r="J2" s="79"/>
      <c r="K2" s="79"/>
      <c r="L2" s="80" t="s">
        <v>275</v>
      </c>
      <c r="M2" s="79"/>
      <c r="N2" s="81" t="s">
        <v>195</v>
      </c>
      <c r="O2" s="17"/>
      <c r="Q2" s="42"/>
      <c r="AE2" s="46"/>
      <c r="AF2" s="46"/>
      <c r="AG2" s="46"/>
    </row>
    <row r="3" spans="1:40" s="42" customFormat="1" ht="7.5" customHeight="1" x14ac:dyDescent="0.25">
      <c r="A3" s="78"/>
      <c r="B3" s="78"/>
      <c r="C3" s="78"/>
      <c r="D3" s="78"/>
      <c r="E3" s="78"/>
      <c r="F3" s="78"/>
      <c r="G3" s="78"/>
      <c r="H3" s="78"/>
      <c r="I3" s="78"/>
      <c r="J3" s="78"/>
      <c r="K3" s="78"/>
      <c r="L3" s="82"/>
      <c r="M3" s="82"/>
      <c r="N3" s="82"/>
      <c r="O3" s="17"/>
      <c r="AE3" s="47"/>
      <c r="AF3" s="47"/>
      <c r="AG3" s="47"/>
    </row>
    <row r="4" spans="1:40" s="42" customFormat="1" ht="15" x14ac:dyDescent="0.25">
      <c r="A4" s="76" t="s">
        <v>303</v>
      </c>
      <c r="B4" s="83"/>
      <c r="C4" s="78"/>
      <c r="D4" s="78"/>
      <c r="E4" s="78"/>
      <c r="F4" s="78"/>
      <c r="G4" s="78"/>
      <c r="H4" s="78"/>
      <c r="I4" s="78"/>
      <c r="J4" s="78"/>
      <c r="K4" s="78"/>
      <c r="L4" s="82"/>
      <c r="M4" s="82"/>
      <c r="N4" s="82"/>
      <c r="O4" s="17"/>
      <c r="AE4" s="47"/>
      <c r="AF4" s="47"/>
      <c r="AG4" s="47"/>
    </row>
    <row r="5" spans="1:40" s="42" customFormat="1" ht="4.5" customHeight="1" x14ac:dyDescent="0.25">
      <c r="A5" s="78"/>
      <c r="B5" s="78"/>
      <c r="C5" s="78"/>
      <c r="D5" s="78"/>
      <c r="E5" s="78"/>
      <c r="F5" s="78"/>
      <c r="G5" s="78"/>
      <c r="H5" s="78"/>
      <c r="I5" s="78"/>
      <c r="J5" s="78"/>
      <c r="K5" s="78"/>
      <c r="L5" s="82"/>
      <c r="M5" s="82"/>
      <c r="N5" s="82"/>
      <c r="O5" s="17"/>
      <c r="AE5" s="47"/>
      <c r="AF5" s="47"/>
      <c r="AG5" s="47"/>
    </row>
    <row r="6" spans="1:40" customFormat="1" ht="26.25" customHeight="1" x14ac:dyDescent="0.45">
      <c r="A6" s="39" t="s">
        <v>281</v>
      </c>
      <c r="B6" s="40"/>
      <c r="C6" s="41"/>
      <c r="D6" s="41"/>
      <c r="E6" s="41"/>
      <c r="F6" s="41"/>
      <c r="G6" s="41"/>
      <c r="H6" s="41"/>
      <c r="I6" s="41"/>
      <c r="J6" s="41"/>
      <c r="K6" s="41"/>
      <c r="L6" s="41"/>
      <c r="M6" s="41"/>
      <c r="N6" s="41"/>
      <c r="O6" s="17"/>
      <c r="Q6" s="3"/>
      <c r="AE6" s="5"/>
      <c r="AF6" s="5"/>
      <c r="AG6" s="5"/>
    </row>
    <row r="7" spans="1:40" s="6" customFormat="1" ht="4.5" customHeight="1" x14ac:dyDescent="0.25">
      <c r="A7" s="19"/>
      <c r="D7" s="20"/>
      <c r="E7" s="20"/>
      <c r="F7" s="20"/>
      <c r="G7" s="20"/>
      <c r="H7" s="20"/>
      <c r="I7" s="20"/>
      <c r="J7" s="20"/>
      <c r="K7" s="20"/>
      <c r="L7" s="20"/>
      <c r="M7" s="20"/>
      <c r="N7" s="20"/>
      <c r="O7" s="21"/>
      <c r="Q7" s="20"/>
      <c r="AE7" s="22"/>
      <c r="AF7" s="22"/>
      <c r="AG7" s="22"/>
    </row>
    <row r="8" spans="1:40" customFormat="1" ht="18.75" x14ac:dyDescent="0.3">
      <c r="A8" s="228" t="s">
        <v>273</v>
      </c>
      <c r="B8" s="228"/>
      <c r="C8" s="228"/>
      <c r="D8" s="228"/>
      <c r="E8" s="228"/>
      <c r="F8" s="228"/>
      <c r="G8" s="228"/>
      <c r="H8" s="228"/>
      <c r="I8" s="228"/>
      <c r="J8" s="228"/>
      <c r="K8" s="228"/>
      <c r="L8" s="228"/>
      <c r="M8" s="228"/>
      <c r="N8" s="228"/>
      <c r="O8" s="17"/>
      <c r="Q8" s="2" t="str">
        <f>A9</f>
        <v>Quels sont les 6 éléments qui décrivent le mieux l'entreprise ?</v>
      </c>
      <c r="AE8" s="5"/>
      <c r="AF8" s="5"/>
      <c r="AG8" s="5"/>
    </row>
    <row r="9" spans="1:40" customFormat="1" ht="15.75" customHeight="1" thickBot="1" x14ac:dyDescent="0.3">
      <c r="A9" s="48" t="str">
        <f>'0 Synthèse &amp; cohérence'!C12</f>
        <v>Quels sont les 6 éléments qui décrivent le mieux l'entreprise ?</v>
      </c>
      <c r="B9" s="49"/>
      <c r="C9" s="7"/>
      <c r="I9" s="1"/>
      <c r="O9" s="17"/>
      <c r="Q9" s="15" t="s">
        <v>192</v>
      </c>
      <c r="AE9" s="5"/>
      <c r="AF9" s="5"/>
      <c r="AG9" s="5"/>
    </row>
    <row r="10" spans="1:40" customFormat="1" ht="15" customHeight="1" thickBot="1" x14ac:dyDescent="0.3">
      <c r="A10" s="224" t="str">
        <f t="shared" ref="A10:A15" si="0">IF(AH10&lt;&gt;"",AH10,IF(Q10&lt;&gt;"",Q10,""))</f>
        <v/>
      </c>
      <c r="B10" s="225"/>
      <c r="N10" s="38"/>
      <c r="O10" s="17"/>
      <c r="Q10" s="16"/>
      <c r="R10" s="3"/>
      <c r="AE10" s="5"/>
      <c r="AF10" s="5"/>
      <c r="AG10" s="10">
        <v>1</v>
      </c>
      <c r="AH10" s="3" t="str">
        <f t="shared" ref="AH10:AH15" si="1">IFERROR(VLOOKUP(AG10,$AE$37:$AH$152,4,FALSE),"")</f>
        <v/>
      </c>
      <c r="AI10" s="3"/>
      <c r="AJ10" s="3"/>
      <c r="AK10" s="3"/>
      <c r="AL10" s="3"/>
    </row>
    <row r="11" spans="1:40" customFormat="1" ht="15.75" thickBot="1" x14ac:dyDescent="0.3">
      <c r="A11" s="224" t="str">
        <f t="shared" si="0"/>
        <v/>
      </c>
      <c r="B11" s="225"/>
      <c r="O11" s="17"/>
      <c r="Q11" s="16"/>
      <c r="R11" s="3"/>
      <c r="AE11" s="5"/>
      <c r="AF11" s="5"/>
      <c r="AG11" s="10">
        <v>2</v>
      </c>
      <c r="AH11" s="3" t="str">
        <f t="shared" si="1"/>
        <v/>
      </c>
      <c r="AI11" s="3"/>
      <c r="AJ11" s="3"/>
      <c r="AK11" s="3"/>
      <c r="AL11" s="3"/>
    </row>
    <row r="12" spans="1:40" customFormat="1" ht="15.75" thickBot="1" x14ac:dyDescent="0.3">
      <c r="A12" s="224" t="str">
        <f t="shared" si="0"/>
        <v/>
      </c>
      <c r="B12" s="225"/>
      <c r="O12" s="17"/>
      <c r="Q12" s="16"/>
      <c r="R12" s="3"/>
      <c r="V12" s="2"/>
      <c r="Z12" s="2"/>
      <c r="AE12" s="5"/>
      <c r="AF12" s="5"/>
      <c r="AG12" s="10">
        <v>3</v>
      </c>
      <c r="AH12" s="3" t="str">
        <f t="shared" si="1"/>
        <v/>
      </c>
      <c r="AI12" s="3"/>
      <c r="AJ12" s="3"/>
      <c r="AK12" s="3"/>
      <c r="AL12" s="3"/>
      <c r="AM12" s="3"/>
      <c r="AN12" s="3"/>
    </row>
    <row r="13" spans="1:40" customFormat="1" ht="15.75" thickBot="1" x14ac:dyDescent="0.3">
      <c r="A13" s="224" t="str">
        <f t="shared" si="0"/>
        <v/>
      </c>
      <c r="B13" s="225"/>
      <c r="O13" s="17"/>
      <c r="Q13" s="16"/>
      <c r="R13" s="3"/>
      <c r="AE13" s="5"/>
      <c r="AF13" s="5"/>
      <c r="AG13" s="10">
        <v>4</v>
      </c>
      <c r="AH13" s="3" t="str">
        <f t="shared" si="1"/>
        <v/>
      </c>
      <c r="AI13" s="3"/>
      <c r="AJ13" s="3"/>
      <c r="AK13" s="3"/>
      <c r="AL13" s="3"/>
      <c r="AM13" s="3"/>
      <c r="AN13" s="3"/>
    </row>
    <row r="14" spans="1:40" customFormat="1" ht="15.75" thickBot="1" x14ac:dyDescent="0.3">
      <c r="A14" s="224" t="str">
        <f t="shared" si="0"/>
        <v/>
      </c>
      <c r="B14" s="225"/>
      <c r="O14" s="17"/>
      <c r="Q14" s="16"/>
      <c r="R14" s="3"/>
      <c r="AE14" s="5"/>
      <c r="AF14" s="5"/>
      <c r="AG14" s="10">
        <v>5</v>
      </c>
      <c r="AH14" s="3" t="str">
        <f t="shared" si="1"/>
        <v/>
      </c>
      <c r="AI14" s="3"/>
      <c r="AJ14" s="3"/>
      <c r="AK14" s="3"/>
      <c r="AL14" s="3"/>
      <c r="AM14" s="3"/>
      <c r="AN14" s="3"/>
    </row>
    <row r="15" spans="1:40" customFormat="1" ht="15.75" thickBot="1" x14ac:dyDescent="0.3">
      <c r="A15" s="224" t="str">
        <f t="shared" si="0"/>
        <v/>
      </c>
      <c r="B15" s="225"/>
      <c r="O15" s="17"/>
      <c r="Q15" s="16"/>
      <c r="R15" s="3"/>
      <c r="AE15" s="5"/>
      <c r="AF15" s="5"/>
      <c r="AG15" s="10">
        <v>6</v>
      </c>
      <c r="AH15" s="3" t="str">
        <f t="shared" si="1"/>
        <v/>
      </c>
      <c r="AI15" s="3"/>
      <c r="AJ15" s="3"/>
      <c r="AK15" s="3"/>
      <c r="AL15" s="3"/>
      <c r="AM15" s="3"/>
      <c r="AN15" s="3"/>
    </row>
    <row r="16" spans="1:40" customFormat="1" ht="15" x14ac:dyDescent="0.25">
      <c r="O16" s="17"/>
      <c r="R16" s="3"/>
      <c r="AE16" s="5"/>
      <c r="AF16" s="5"/>
      <c r="AG16" s="10"/>
      <c r="AH16" s="3"/>
      <c r="AI16" s="3"/>
      <c r="AJ16" s="3"/>
      <c r="AK16" s="3"/>
      <c r="AL16" s="3"/>
      <c r="AM16" s="3"/>
      <c r="AN16" s="3"/>
    </row>
    <row r="17" spans="1:40" customFormat="1" ht="15" x14ac:dyDescent="0.25">
      <c r="O17" s="17"/>
      <c r="Q17" s="2" t="str">
        <f>A18</f>
        <v>Quelles sont les principales forces de l'entreprise ?</v>
      </c>
      <c r="R17" s="3"/>
      <c r="AE17" s="5"/>
      <c r="AF17" s="5"/>
      <c r="AG17" s="10"/>
      <c r="AH17" s="3"/>
      <c r="AI17" s="3"/>
      <c r="AJ17" s="3"/>
      <c r="AK17" s="3"/>
      <c r="AL17" s="3"/>
      <c r="AM17" s="3"/>
      <c r="AN17" s="3"/>
    </row>
    <row r="18" spans="1:40" customFormat="1" ht="15.75" customHeight="1" thickBot="1" x14ac:dyDescent="0.3">
      <c r="A18" s="48" t="str">
        <f>'0 Synthèse &amp; cohérence'!C20</f>
        <v>Quelles sont les principales forces de l'entreprise ?</v>
      </c>
      <c r="B18" s="50"/>
      <c r="O18" s="17"/>
      <c r="Q18" s="14" t="s">
        <v>193</v>
      </c>
      <c r="AE18" s="5"/>
      <c r="AF18" s="5"/>
      <c r="AG18" s="5"/>
      <c r="AM18" s="3"/>
      <c r="AN18" s="3"/>
    </row>
    <row r="19" spans="1:40" customFormat="1" ht="15" customHeight="1" thickBot="1" x14ac:dyDescent="0.3">
      <c r="A19" s="224" t="str">
        <f>IF(AH19&lt;&gt;"",AH19,IF(Q19&lt;&gt;"",Q19,""))</f>
        <v/>
      </c>
      <c r="B19" s="225"/>
      <c r="O19" s="17"/>
      <c r="Q19" s="16"/>
      <c r="V19" s="2"/>
      <c r="Z19" s="2"/>
      <c r="AE19" s="5"/>
      <c r="AF19" s="5"/>
      <c r="AG19" s="10">
        <v>1</v>
      </c>
      <c r="AH19" s="3" t="str">
        <f>IFERROR(VLOOKUP(AG19,$AF$37:$AH$152,3,FALSE),"")</f>
        <v/>
      </c>
      <c r="AM19" s="3"/>
      <c r="AN19" s="3"/>
    </row>
    <row r="20" spans="1:40" customFormat="1" ht="15.75" thickBot="1" x14ac:dyDescent="0.3">
      <c r="A20" s="224" t="str">
        <f>IF(AH20&lt;&gt;"",AH20,IF(Q20&lt;&gt;"",Q20,""))</f>
        <v/>
      </c>
      <c r="B20" s="225"/>
      <c r="O20" s="17"/>
      <c r="Q20" s="16"/>
      <c r="AE20" s="5"/>
      <c r="AF20" s="5"/>
      <c r="AG20" s="10">
        <v>2</v>
      </c>
      <c r="AH20" s="3" t="str">
        <f>IFERROR(VLOOKUP(AG20,$AF$37:$AH$152,3,FALSE),"")</f>
        <v/>
      </c>
    </row>
    <row r="21" spans="1:40" customFormat="1" ht="15.75" thickBot="1" x14ac:dyDescent="0.3">
      <c r="A21" s="224" t="str">
        <f>IF(AH21&lt;&gt;"",AH21,IF(Q21&lt;&gt;"",Q21,""))</f>
        <v/>
      </c>
      <c r="B21" s="225"/>
      <c r="O21" s="17"/>
      <c r="Q21" s="16"/>
      <c r="AE21" s="5"/>
      <c r="AF21" s="5"/>
      <c r="AG21" s="10">
        <v>3</v>
      </c>
      <c r="AH21" s="3" t="str">
        <f>IFERROR(VLOOKUP(AG21,$AF$37:$AH$152,3,FALSE),"")</f>
        <v/>
      </c>
    </row>
    <row r="22" spans="1:40" customFormat="1" ht="15.75" thickBot="1" x14ac:dyDescent="0.3">
      <c r="A22" s="224" t="str">
        <f>IF(AH22&lt;&gt;"",AH22,IF(Q22&lt;&gt;"",Q22,""))</f>
        <v/>
      </c>
      <c r="B22" s="225"/>
      <c r="O22" s="17"/>
      <c r="Q22" s="16"/>
      <c r="AE22" s="5"/>
      <c r="AF22" s="5"/>
      <c r="AG22" s="10">
        <v>4</v>
      </c>
      <c r="AH22" s="3" t="str">
        <f>IFERROR(VLOOKUP(AG22,$AF$37:$AH$152,3,FALSE),"")</f>
        <v/>
      </c>
    </row>
    <row r="23" spans="1:40" customFormat="1" ht="15" x14ac:dyDescent="0.25">
      <c r="J23" s="3"/>
      <c r="K23" s="3"/>
      <c r="L23" s="12"/>
      <c r="M23" s="12"/>
      <c r="N23" s="12"/>
      <c r="O23" s="17"/>
      <c r="Q23" s="3"/>
      <c r="AE23" s="5"/>
      <c r="AF23" s="5"/>
      <c r="AG23" s="10"/>
      <c r="AH23" s="3"/>
    </row>
    <row r="24" spans="1:40" customFormat="1" ht="15" x14ac:dyDescent="0.25">
      <c r="J24" s="1"/>
      <c r="K24" s="1"/>
      <c r="L24" s="1"/>
      <c r="M24" s="1"/>
      <c r="N24" s="1"/>
      <c r="O24" s="17"/>
      <c r="Q24" s="2" t="str">
        <f>A25</f>
        <v>Quelles sont les principales faiblesses de l'entreprise ?</v>
      </c>
      <c r="AE24" s="5"/>
      <c r="AF24" s="5"/>
      <c r="AG24" s="10"/>
      <c r="AH24" s="3"/>
    </row>
    <row r="25" spans="1:40" customFormat="1" ht="15.75" customHeight="1" thickBot="1" x14ac:dyDescent="0.3">
      <c r="A25" s="48" t="str">
        <f>'0 Synthèse &amp; cohérence'!C25</f>
        <v>Quelles sont les principales faiblesses de l'entreprise ?</v>
      </c>
      <c r="B25" s="50"/>
      <c r="E25" s="3"/>
      <c r="F25" s="3"/>
      <c r="G25" s="3"/>
      <c r="H25" s="3"/>
      <c r="I25" s="3"/>
      <c r="J25" s="3"/>
      <c r="K25" s="3"/>
      <c r="L25" s="12"/>
      <c r="M25" s="12"/>
      <c r="N25" s="12"/>
      <c r="O25" s="17"/>
      <c r="Q25" s="14" t="s">
        <v>194</v>
      </c>
      <c r="AE25" s="5"/>
      <c r="AF25" s="5"/>
      <c r="AG25" s="10"/>
      <c r="AH25" s="3"/>
    </row>
    <row r="26" spans="1:40" customFormat="1" ht="15.75" thickBot="1" x14ac:dyDescent="0.3">
      <c r="A26" s="224" t="str">
        <f>IF(AH26&lt;&gt;"",AH26,IF(Q26&lt;&gt;"",Q26,""))</f>
        <v/>
      </c>
      <c r="B26" s="225"/>
      <c r="J26" s="3"/>
      <c r="K26" s="3"/>
      <c r="L26" s="12"/>
      <c r="O26" s="17"/>
      <c r="Q26" s="16"/>
      <c r="V26" s="2"/>
      <c r="Z26" s="2"/>
      <c r="AE26" s="5"/>
      <c r="AF26" s="5"/>
      <c r="AG26" s="10">
        <v>1</v>
      </c>
      <c r="AH26" s="3" t="str">
        <f>IFERROR(VLOOKUP(AG26,$AG$37:$AH$152,2,FALSE),"")</f>
        <v/>
      </c>
    </row>
    <row r="27" spans="1:40" customFormat="1" ht="15.75" thickBot="1" x14ac:dyDescent="0.3">
      <c r="A27" s="224" t="str">
        <f t="shared" ref="A27:A29" si="2">IF(AH27&lt;&gt;"",AH27,IF(Q27&lt;&gt;"",Q27,""))</f>
        <v/>
      </c>
      <c r="B27" s="225"/>
      <c r="J27" s="1"/>
      <c r="L27" s="12"/>
      <c r="O27" s="17"/>
      <c r="Q27" s="16"/>
      <c r="AE27" s="5"/>
      <c r="AF27" s="5"/>
      <c r="AG27" s="10">
        <v>2</v>
      </c>
      <c r="AH27" s="3" t="str">
        <f>IFERROR(VLOOKUP(AG27,$AG$37:$AH$152,2,FALSE),"")</f>
        <v/>
      </c>
    </row>
    <row r="28" spans="1:40" customFormat="1" ht="15" customHeight="1" thickBot="1" x14ac:dyDescent="0.3">
      <c r="A28" s="224" t="str">
        <f t="shared" si="2"/>
        <v/>
      </c>
      <c r="B28" s="225"/>
      <c r="O28" s="17"/>
      <c r="Q28" s="16"/>
      <c r="AE28" s="5"/>
      <c r="AF28" s="5"/>
      <c r="AG28" s="10">
        <v>3</v>
      </c>
      <c r="AH28" s="3" t="str">
        <f>IFERROR(VLOOKUP(AG28,$AG$37:$AH$152,2,FALSE),"")</f>
        <v/>
      </c>
    </row>
    <row r="29" spans="1:40" customFormat="1" ht="15.75" thickBot="1" x14ac:dyDescent="0.3">
      <c r="A29" s="224" t="str">
        <f t="shared" si="2"/>
        <v/>
      </c>
      <c r="B29" s="225"/>
      <c r="J29" s="1"/>
      <c r="L29" s="12"/>
      <c r="O29" s="17"/>
      <c r="Q29" s="16"/>
      <c r="AE29" s="5"/>
      <c r="AF29" s="5"/>
      <c r="AG29" s="10">
        <v>4</v>
      </c>
      <c r="AH29" s="3" t="str">
        <f>IFERROR(VLOOKUP(AG29,$AG$37:$AH$152,2,FALSE),"")</f>
        <v/>
      </c>
    </row>
    <row r="30" spans="1:40" customFormat="1" ht="15" x14ac:dyDescent="0.25">
      <c r="O30" s="17"/>
      <c r="Q30" s="3"/>
      <c r="AE30" s="5"/>
      <c r="AF30" s="5"/>
      <c r="AG30" s="10"/>
      <c r="AH30" s="3"/>
    </row>
    <row r="31" spans="1:40" customFormat="1" ht="15" x14ac:dyDescent="0.25">
      <c r="O31" s="17"/>
      <c r="S31" s="229" t="s">
        <v>179</v>
      </c>
      <c r="T31" s="229"/>
      <c r="U31" s="229"/>
      <c r="V31" s="227" t="s">
        <v>180</v>
      </c>
      <c r="W31" s="227"/>
      <c r="X31" s="227"/>
      <c r="Z31" s="227" t="s">
        <v>181</v>
      </c>
      <c r="AA31" s="227"/>
      <c r="AB31" s="227"/>
      <c r="AE31" s="5"/>
      <c r="AF31" s="5"/>
      <c r="AG31" s="5"/>
    </row>
    <row r="32" spans="1:40" customFormat="1" ht="18.75" x14ac:dyDescent="0.3">
      <c r="A32" s="228" t="s">
        <v>272</v>
      </c>
      <c r="B32" s="228"/>
      <c r="C32" s="228"/>
      <c r="D32" s="228"/>
      <c r="E32" s="228"/>
      <c r="F32" s="228"/>
      <c r="G32" s="228"/>
      <c r="H32" s="228"/>
      <c r="I32" s="228"/>
      <c r="J32" s="228"/>
      <c r="K32" s="228"/>
      <c r="L32" s="228"/>
      <c r="M32" s="228"/>
      <c r="N32" s="228"/>
      <c r="O32" s="17"/>
      <c r="V32" s="226" t="s">
        <v>173</v>
      </c>
      <c r="W32" s="226" t="s">
        <v>174</v>
      </c>
      <c r="X32" s="226" t="s">
        <v>175</v>
      </c>
      <c r="Z32" s="226" t="s">
        <v>173</v>
      </c>
      <c r="AA32" s="226" t="s">
        <v>174</v>
      </c>
      <c r="AB32" s="226" t="s">
        <v>175</v>
      </c>
      <c r="AE32" s="226" t="s">
        <v>182</v>
      </c>
      <c r="AF32" s="226" t="s">
        <v>183</v>
      </c>
      <c r="AG32" s="226" t="s">
        <v>184</v>
      </c>
    </row>
    <row r="33" spans="1:38" customFormat="1" ht="83.25" customHeight="1" x14ac:dyDescent="0.25">
      <c r="A33" s="223" t="s">
        <v>276</v>
      </c>
      <c r="B33" s="223"/>
      <c r="C33" s="66"/>
      <c r="D33" s="67" t="s">
        <v>277</v>
      </c>
      <c r="E33" s="66"/>
      <c r="F33" s="222" t="s">
        <v>278</v>
      </c>
      <c r="G33" s="222"/>
      <c r="H33" s="222"/>
      <c r="I33" s="222"/>
      <c r="J33" s="222"/>
      <c r="K33" s="66"/>
      <c r="L33" s="67" t="s">
        <v>279</v>
      </c>
      <c r="M33" s="66"/>
      <c r="N33" s="67" t="s">
        <v>280</v>
      </c>
      <c r="O33" s="17"/>
      <c r="P33" s="2"/>
      <c r="Q33" s="3"/>
      <c r="R33" s="3"/>
      <c r="S33" s="226" t="s">
        <v>173</v>
      </c>
      <c r="T33" s="226" t="s">
        <v>174</v>
      </c>
      <c r="U33" s="226" t="s">
        <v>175</v>
      </c>
      <c r="V33" s="226"/>
      <c r="W33" s="226"/>
      <c r="X33" s="226"/>
      <c r="Y33" s="3"/>
      <c r="Z33" s="226"/>
      <c r="AA33" s="226"/>
      <c r="AB33" s="226"/>
      <c r="AC33" s="3"/>
      <c r="AD33" s="3"/>
      <c r="AE33" s="226"/>
      <c r="AF33" s="226"/>
      <c r="AG33" s="226"/>
      <c r="AH33" s="3"/>
      <c r="AI33" s="3"/>
      <c r="AJ33" s="3"/>
      <c r="AK33" s="3"/>
      <c r="AL33" s="3"/>
    </row>
    <row r="34" spans="1:38" customFormat="1" ht="12" customHeight="1" x14ac:dyDescent="0.25">
      <c r="A34" s="51"/>
      <c r="B34" s="52"/>
      <c r="C34" s="52"/>
      <c r="D34" s="53"/>
      <c r="E34" s="52"/>
      <c r="F34" s="54" t="s">
        <v>124</v>
      </c>
      <c r="G34" s="54" t="s">
        <v>123</v>
      </c>
      <c r="H34" s="55">
        <v>0</v>
      </c>
      <c r="I34" s="54" t="s">
        <v>122</v>
      </c>
      <c r="J34" s="54" t="s">
        <v>121</v>
      </c>
      <c r="K34" s="52"/>
      <c r="L34" s="53"/>
      <c r="M34" s="52"/>
      <c r="N34" s="53"/>
      <c r="O34" s="17"/>
      <c r="P34" s="3"/>
      <c r="Q34" s="3"/>
      <c r="R34" s="3"/>
      <c r="S34" s="226"/>
      <c r="T34" s="226"/>
      <c r="U34" s="226"/>
      <c r="V34" s="226"/>
      <c r="W34" s="226"/>
      <c r="X34" s="226"/>
      <c r="Y34" s="3"/>
      <c r="Z34" s="226"/>
      <c r="AA34" s="226"/>
      <c r="AB34" s="226"/>
      <c r="AC34" s="3"/>
      <c r="AD34" s="3"/>
      <c r="AE34" s="226"/>
      <c r="AF34" s="226"/>
      <c r="AG34" s="226"/>
      <c r="AH34" s="3"/>
      <c r="AI34" s="3"/>
      <c r="AJ34" s="3"/>
      <c r="AK34" s="3"/>
      <c r="AL34" s="3"/>
    </row>
    <row r="35" spans="1:38" ht="15" x14ac:dyDescent="0.25">
      <c r="A35" s="68" t="s">
        <v>207</v>
      </c>
      <c r="B35" s="69"/>
      <c r="C35" s="69"/>
      <c r="D35" s="70"/>
      <c r="E35" s="69"/>
      <c r="F35" s="69"/>
      <c r="G35" s="69"/>
      <c r="H35" s="69"/>
      <c r="I35" s="69"/>
      <c r="J35" s="69"/>
      <c r="K35" s="69"/>
      <c r="L35" s="69"/>
      <c r="M35" s="69"/>
      <c r="N35" s="69"/>
      <c r="S35" s="226"/>
      <c r="T35" s="226"/>
      <c r="U35" s="226"/>
      <c r="V35" s="226"/>
      <c r="W35" s="226"/>
      <c r="X35" s="226"/>
      <c r="Z35" s="226"/>
      <c r="AA35" s="226"/>
      <c r="AB35" s="226"/>
      <c r="AE35" s="226"/>
      <c r="AF35" s="226"/>
      <c r="AG35" s="226"/>
    </row>
    <row r="36" spans="1:38" customFormat="1" ht="12" customHeight="1" x14ac:dyDescent="0.25">
      <c r="A36" s="51" t="s">
        <v>197</v>
      </c>
      <c r="B36" s="52"/>
      <c r="C36" s="52"/>
      <c r="D36" s="53"/>
      <c r="E36" s="53"/>
      <c r="F36" s="53"/>
      <c r="G36" s="53"/>
      <c r="H36" s="53"/>
      <c r="I36" s="53"/>
      <c r="J36" s="53"/>
      <c r="K36" s="52"/>
      <c r="L36" s="53"/>
      <c r="M36" s="52"/>
      <c r="N36" s="53"/>
      <c r="O36" s="17"/>
      <c r="P36" s="3"/>
      <c r="Q36" s="3"/>
      <c r="R36" s="3"/>
      <c r="S36" s="226"/>
      <c r="T36" s="226"/>
      <c r="U36" s="226"/>
      <c r="V36" s="226"/>
      <c r="W36" s="226"/>
      <c r="X36" s="226"/>
      <c r="Y36" s="3"/>
      <c r="Z36" s="226"/>
      <c r="AA36" s="226"/>
      <c r="AB36" s="226"/>
      <c r="AC36" s="3"/>
      <c r="AD36" s="3"/>
      <c r="AE36" s="226"/>
      <c r="AF36" s="226"/>
      <c r="AG36" s="226"/>
      <c r="AH36" s="3"/>
      <c r="AI36" s="3"/>
      <c r="AJ36" s="3"/>
      <c r="AK36" s="3"/>
      <c r="AL36" s="3"/>
    </row>
    <row r="37" spans="1:38" x14ac:dyDescent="0.2">
      <c r="A37" s="56"/>
      <c r="B37" s="52" t="s">
        <v>129</v>
      </c>
      <c r="C37" s="52"/>
      <c r="D37" s="57"/>
      <c r="E37" s="52"/>
      <c r="F37" s="57"/>
      <c r="G37" s="57"/>
      <c r="H37" s="57"/>
      <c r="I37" s="57"/>
      <c r="J37" s="57"/>
      <c r="K37" s="52"/>
      <c r="L37" s="57"/>
      <c r="M37" s="58"/>
      <c r="N37" s="57"/>
      <c r="S37" s="12" t="str">
        <f>IF(ISERROR(VLOOKUP(D37,#REF!,1,FALSE)),"","o")</f>
        <v/>
      </c>
      <c r="T37" s="12" t="str">
        <f>IF(ISERROR(VLOOKUP(D37,D38:$D$144,1,FALSE)),"","o")</f>
        <v/>
      </c>
      <c r="U37" s="12" t="str">
        <f>IF(OR(S37="o",T37="o"),"o","")</f>
        <v/>
      </c>
      <c r="V37" s="12" t="str">
        <f>IF(ISERROR(VLOOKUP(L38,L$37:L37,1,FALSE)),"","o")</f>
        <v/>
      </c>
      <c r="W37" s="12" t="str">
        <f>IF(ISERROR(VLOOKUP(L38,L39:L$143,1,FALSE)),"","o")</f>
        <v/>
      </c>
      <c r="X37" s="12" t="str">
        <f t="shared" ref="X37:X124" si="3">IF(OR(V37="o",W37="o"),"o","")</f>
        <v/>
      </c>
      <c r="Z37" s="12" t="str">
        <f>IF(ISERROR(VLOOKUP(N38,N$37:N37,1,FALSE)),"","o")</f>
        <v/>
      </c>
      <c r="AA37" s="12" t="str">
        <f>IF(ISERROR(VLOOKUP(N38,N40:PS$144,1,FALSE)),"","o")</f>
        <v/>
      </c>
      <c r="AB37" s="12" t="str">
        <f t="shared" ref="AB37:AB123" si="4">IF(OR(Z37="o",AA37="o"),"o","")</f>
        <v/>
      </c>
      <c r="AE37" s="13" t="str">
        <f t="shared" ref="AE37:AE69" si="5">IF(D37="","",D37)</f>
        <v/>
      </c>
      <c r="AF37" s="10" t="str">
        <f t="shared" ref="AF37:AF69" si="6">IF(L37="","",L37)</f>
        <v/>
      </c>
      <c r="AG37" s="10" t="str">
        <f t="shared" ref="AG37:AG69" si="7">IF(N37="","",N37)</f>
        <v/>
      </c>
      <c r="AH37" s="3" t="str">
        <f t="shared" ref="AH37:AH49" si="8">CONCATENATE(A37," ",B37)</f>
        <v xml:space="preserve"> ha de SAU</v>
      </c>
    </row>
    <row r="38" spans="1:38" x14ac:dyDescent="0.2">
      <c r="A38" s="56"/>
      <c r="B38" s="52" t="s">
        <v>130</v>
      </c>
      <c r="C38" s="52"/>
      <c r="D38" s="57"/>
      <c r="E38" s="52"/>
      <c r="F38" s="57"/>
      <c r="G38" s="57"/>
      <c r="H38" s="57"/>
      <c r="I38" s="57"/>
      <c r="J38" s="57"/>
      <c r="K38" s="52"/>
      <c r="L38" s="57"/>
      <c r="M38" s="58"/>
      <c r="N38" s="57"/>
      <c r="S38" s="12" t="str">
        <f>IF(ISERROR(VLOOKUP(D38,$D$37:D37,1,FALSE)),"","o")</f>
        <v/>
      </c>
      <c r="T38" s="12" t="str">
        <f>IF(ISERROR(VLOOKUP(D38,D39:$D$144,1,FALSE)),"","o")</f>
        <v/>
      </c>
      <c r="U38" s="12" t="str">
        <f t="shared" ref="U38:U125" si="9">IF(OR(S38="o",T38="o"),"o","")</f>
        <v/>
      </c>
      <c r="V38" s="12" t="str">
        <f>IF(ISERROR(VLOOKUP(L39,L$37:L38,1,FALSE)),"","o")</f>
        <v/>
      </c>
      <c r="W38" s="12" t="str">
        <f>IF(ISERROR(VLOOKUP(L39,L40:L$143,1,FALSE)),"","o")</f>
        <v/>
      </c>
      <c r="X38" s="12" t="str">
        <f t="shared" si="3"/>
        <v/>
      </c>
      <c r="Z38" s="12" t="str">
        <f>IF(ISERROR(VLOOKUP(N39,N$37:N38,1,FALSE)),"","o")</f>
        <v/>
      </c>
      <c r="AA38" s="12" t="str">
        <f>IF(ISERROR(VLOOKUP(N39,N41:PS$144,1,FALSE)),"","o")</f>
        <v/>
      </c>
      <c r="AB38" s="12" t="str">
        <f t="shared" si="4"/>
        <v/>
      </c>
      <c r="AE38" s="13" t="str">
        <f t="shared" si="5"/>
        <v/>
      </c>
      <c r="AF38" s="10" t="str">
        <f t="shared" si="6"/>
        <v/>
      </c>
      <c r="AG38" s="10" t="str">
        <f t="shared" si="7"/>
        <v/>
      </c>
      <c r="AH38" s="3" t="str">
        <f t="shared" si="8"/>
        <v xml:space="preserve"> ha valorisables uniquement en pâturages</v>
      </c>
    </row>
    <row r="39" spans="1:38" x14ac:dyDescent="0.2">
      <c r="A39" s="59"/>
      <c r="B39" s="52" t="s">
        <v>131</v>
      </c>
      <c r="C39" s="52"/>
      <c r="D39" s="57"/>
      <c r="E39" s="52"/>
      <c r="F39" s="57"/>
      <c r="G39" s="57"/>
      <c r="H39" s="57"/>
      <c r="I39" s="57"/>
      <c r="J39" s="57"/>
      <c r="K39" s="52"/>
      <c r="L39" s="57"/>
      <c r="M39" s="58"/>
      <c r="N39" s="57"/>
      <c r="S39" s="12" t="str">
        <f>IF(ISERROR(VLOOKUP(D39,$D$37:D38,1,FALSE)),"","o")</f>
        <v/>
      </c>
      <c r="T39" s="12" t="str">
        <f>IF(ISERROR(VLOOKUP(D39,D40:$D$144,1,FALSE)),"","o")</f>
        <v/>
      </c>
      <c r="U39" s="12" t="str">
        <f t="shared" si="9"/>
        <v/>
      </c>
      <c r="V39" s="12" t="str">
        <f>IF(ISERROR(VLOOKUP(L40,L$37:L39,1,FALSE)),"","o")</f>
        <v/>
      </c>
      <c r="W39" s="12" t="str">
        <f>IF(ISERROR(VLOOKUP(L40,L41:L$143,1,FALSE)),"","o")</f>
        <v/>
      </c>
      <c r="X39" s="12" t="str">
        <f t="shared" si="3"/>
        <v/>
      </c>
      <c r="Z39" s="12" t="str">
        <f>IF(ISERROR(VLOOKUP(N40,N$37:N39,1,FALSE)),"","o")</f>
        <v/>
      </c>
      <c r="AA39" s="12" t="str">
        <f>IF(ISERROR(VLOOKUP(N40,N42:PS$144,1,FALSE)),"","o")</f>
        <v/>
      </c>
      <c r="AB39" s="12" t="str">
        <f t="shared" si="4"/>
        <v/>
      </c>
      <c r="AE39" s="13" t="str">
        <f t="shared" si="5"/>
        <v/>
      </c>
      <c r="AF39" s="10" t="str">
        <f t="shared" si="6"/>
        <v/>
      </c>
      <c r="AG39" s="10" t="str">
        <f t="shared" si="7"/>
        <v/>
      </c>
      <c r="AH39" s="3" t="str">
        <f t="shared" si="8"/>
        <v xml:space="preserve"> de surface labourable</v>
      </c>
    </row>
    <row r="40" spans="1:38" x14ac:dyDescent="0.2">
      <c r="A40" s="59"/>
      <c r="B40" s="52" t="s">
        <v>132</v>
      </c>
      <c r="C40" s="52"/>
      <c r="D40" s="57"/>
      <c r="E40" s="52"/>
      <c r="F40" s="57"/>
      <c r="G40" s="57"/>
      <c r="H40" s="57"/>
      <c r="I40" s="57"/>
      <c r="J40" s="57"/>
      <c r="K40" s="52"/>
      <c r="L40" s="57"/>
      <c r="M40" s="58"/>
      <c r="N40" s="57"/>
      <c r="S40" s="12" t="str">
        <f>IF(ISERROR(VLOOKUP(D40,$D$37:D39,1,FALSE)),"","o")</f>
        <v/>
      </c>
      <c r="T40" s="12" t="str">
        <f>IF(ISERROR(VLOOKUP(D40,D41:$D$144,1,FALSE)),"","o")</f>
        <v/>
      </c>
      <c r="U40" s="12" t="str">
        <f t="shared" si="9"/>
        <v/>
      </c>
      <c r="V40" s="12" t="str">
        <f>IF(ISERROR(VLOOKUP(L41,L$37:L40,1,FALSE)),"","o")</f>
        <v/>
      </c>
      <c r="W40" s="12" t="str">
        <f>IF(ISERROR(VLOOKUP(L41,L42:L$143,1,FALSE)),"","o")</f>
        <v/>
      </c>
      <c r="X40" s="12" t="str">
        <f t="shared" si="3"/>
        <v/>
      </c>
      <c r="Z40" s="12" t="str">
        <f>IF(ISERROR(VLOOKUP(N41,N$37:N40,1,FALSE)),"","o")</f>
        <v/>
      </c>
      <c r="AA40" s="12" t="str">
        <f>IF(ISERROR(VLOOKUP(N41,N43:PS$144,1,FALSE)),"","o")</f>
        <v/>
      </c>
      <c r="AB40" s="12" t="str">
        <f t="shared" si="4"/>
        <v/>
      </c>
      <c r="AE40" s="13" t="str">
        <f t="shared" si="5"/>
        <v/>
      </c>
      <c r="AF40" s="10" t="str">
        <f t="shared" si="6"/>
        <v/>
      </c>
      <c r="AG40" s="10" t="str">
        <f t="shared" si="7"/>
        <v/>
      </c>
      <c r="AH40" s="3" t="str">
        <f t="shared" si="8"/>
        <v xml:space="preserve"> de surface en pente de 18 à 35%</v>
      </c>
    </row>
    <row r="41" spans="1:38" x14ac:dyDescent="0.2">
      <c r="A41" s="59"/>
      <c r="B41" s="52" t="s">
        <v>133</v>
      </c>
      <c r="C41" s="52"/>
      <c r="D41" s="57"/>
      <c r="E41" s="52"/>
      <c r="F41" s="57"/>
      <c r="G41" s="57"/>
      <c r="H41" s="57"/>
      <c r="I41" s="57"/>
      <c r="J41" s="57"/>
      <c r="K41" s="52"/>
      <c r="L41" s="57"/>
      <c r="M41" s="58"/>
      <c r="N41" s="57"/>
      <c r="S41" s="12" t="str">
        <f>IF(ISERROR(VLOOKUP(D41,$D$37:D40,1,FALSE)),"","o")</f>
        <v/>
      </c>
      <c r="T41" s="12" t="str">
        <f>IF(ISERROR(VLOOKUP(D41,D42:$D$144,1,FALSE)),"","o")</f>
        <v/>
      </c>
      <c r="U41" s="12" t="str">
        <f t="shared" si="9"/>
        <v/>
      </c>
      <c r="V41" s="12" t="str">
        <f>IF(ISERROR(VLOOKUP(L42,L$37:L41,1,FALSE)),"","o")</f>
        <v/>
      </c>
      <c r="W41" s="12" t="str">
        <f>IF(ISERROR(VLOOKUP(L42,L43:L$143,1,FALSE)),"","o")</f>
        <v/>
      </c>
      <c r="X41" s="12" t="str">
        <f t="shared" si="3"/>
        <v/>
      </c>
      <c r="Z41" s="12" t="str">
        <f>IF(ISERROR(VLOOKUP(N42,N$37:N41,1,FALSE)),"","o")</f>
        <v/>
      </c>
      <c r="AA41" s="12" t="str">
        <f>IF(ISERROR(VLOOKUP(N42,N44:PS$144,1,FALSE)),"","o")</f>
        <v/>
      </c>
      <c r="AB41" s="12" t="str">
        <f t="shared" si="4"/>
        <v/>
      </c>
      <c r="AE41" s="13" t="str">
        <f t="shared" si="5"/>
        <v/>
      </c>
      <c r="AF41" s="10" t="str">
        <f t="shared" si="6"/>
        <v/>
      </c>
      <c r="AG41" s="10" t="str">
        <f t="shared" si="7"/>
        <v/>
      </c>
      <c r="AH41" s="3" t="str">
        <f t="shared" si="8"/>
        <v xml:space="preserve"> de surface en pente de &gt; 35%</v>
      </c>
    </row>
    <row r="42" spans="1:38" x14ac:dyDescent="0.2">
      <c r="A42" s="59"/>
      <c r="B42" s="52" t="s">
        <v>177</v>
      </c>
      <c r="C42" s="52"/>
      <c r="D42" s="57"/>
      <c r="E42" s="52"/>
      <c r="F42" s="57"/>
      <c r="G42" s="57"/>
      <c r="H42" s="57"/>
      <c r="I42" s="57"/>
      <c r="J42" s="57"/>
      <c r="K42" s="52"/>
      <c r="L42" s="57"/>
      <c r="M42" s="58"/>
      <c r="N42" s="57"/>
      <c r="S42" s="12" t="str">
        <f>IF(ISERROR(VLOOKUP(D42,$D$37:D41,1,FALSE)),"","o")</f>
        <v/>
      </c>
      <c r="T42" s="12" t="str">
        <f>IF(ISERROR(VLOOKUP(D42,D43:$D$144,1,FALSE)),"","o")</f>
        <v/>
      </c>
      <c r="U42" s="12" t="str">
        <f t="shared" si="9"/>
        <v/>
      </c>
      <c r="V42" s="12" t="str">
        <f>IF(ISERROR(VLOOKUP(L43,L$37:L42,1,FALSE)),"","o")</f>
        <v/>
      </c>
      <c r="W42" s="12" t="str">
        <f>IF(ISERROR(VLOOKUP(L43,L44:L$143,1,FALSE)),"","o")</f>
        <v/>
      </c>
      <c r="X42" s="12" t="str">
        <f t="shared" si="3"/>
        <v/>
      </c>
      <c r="Z42" s="12" t="str">
        <f>IF(ISERROR(VLOOKUP(N43,N$37:N42,1,FALSE)),"","o")</f>
        <v/>
      </c>
      <c r="AA42" s="12" t="str">
        <f>IF(ISERROR(VLOOKUP(N43,N45:PS$144,1,FALSE)),"","o")</f>
        <v/>
      </c>
      <c r="AB42" s="12" t="str">
        <f t="shared" si="4"/>
        <v/>
      </c>
      <c r="AE42" s="13" t="str">
        <f t="shared" si="5"/>
        <v/>
      </c>
      <c r="AF42" s="10" t="str">
        <f t="shared" si="6"/>
        <v/>
      </c>
      <c r="AG42" s="10" t="str">
        <f t="shared" si="7"/>
        <v/>
      </c>
      <c r="AH42" s="3" t="str">
        <f t="shared" si="8"/>
        <v xml:space="preserve"> de la SAU en propriété</v>
      </c>
    </row>
    <row r="43" spans="1:38" x14ac:dyDescent="0.2">
      <c r="A43" s="59"/>
      <c r="B43" s="52" t="s">
        <v>134</v>
      </c>
      <c r="C43" s="52"/>
      <c r="D43" s="57"/>
      <c r="E43" s="52"/>
      <c r="F43" s="57"/>
      <c r="G43" s="57"/>
      <c r="H43" s="57"/>
      <c r="I43" s="57"/>
      <c r="J43" s="57"/>
      <c r="K43" s="52"/>
      <c r="L43" s="57"/>
      <c r="M43" s="58"/>
      <c r="N43" s="57"/>
      <c r="S43" s="12" t="str">
        <f>IF(ISERROR(VLOOKUP(D43,$D$37:D42,1,FALSE)),"","o")</f>
        <v/>
      </c>
      <c r="T43" s="12" t="str">
        <f>IF(ISERROR(VLOOKUP(D43,D44:$D$144,1,FALSE)),"","o")</f>
        <v/>
      </c>
      <c r="U43" s="12" t="str">
        <f t="shared" si="9"/>
        <v/>
      </c>
      <c r="V43" s="12" t="str">
        <f>IF(ISERROR(VLOOKUP(L44,L$37:L43,1,FALSE)),"","o")</f>
        <v/>
      </c>
      <c r="W43" s="12" t="str">
        <f>IF(ISERROR(VLOOKUP(L44,L45:L$143,1,FALSE)),"","o")</f>
        <v/>
      </c>
      <c r="X43" s="12" t="str">
        <f t="shared" si="3"/>
        <v/>
      </c>
      <c r="Z43" s="12" t="str">
        <f>IF(ISERROR(VLOOKUP(N44,N$37:N43,1,FALSE)),"","o")</f>
        <v/>
      </c>
      <c r="AA43" s="12" t="str">
        <f>IF(ISERROR(VLOOKUP(N44,N46:PS$144,1,FALSE)),"","o")</f>
        <v/>
      </c>
      <c r="AB43" s="12" t="str">
        <f t="shared" si="4"/>
        <v/>
      </c>
      <c r="AE43" s="13" t="str">
        <f t="shared" si="5"/>
        <v/>
      </c>
      <c r="AF43" s="10" t="str">
        <f t="shared" si="6"/>
        <v/>
      </c>
      <c r="AG43" s="10" t="str">
        <f t="shared" si="7"/>
        <v/>
      </c>
      <c r="AH43" s="3" t="str">
        <f t="shared" si="8"/>
        <v xml:space="preserve"> ha affermés avec risque de fin de bail dans les 5 ans</v>
      </c>
    </row>
    <row r="44" spans="1:38" x14ac:dyDescent="0.2">
      <c r="A44" s="56"/>
      <c r="B44" s="52" t="s">
        <v>135</v>
      </c>
      <c r="C44" s="52"/>
      <c r="D44" s="57"/>
      <c r="E44" s="52"/>
      <c r="F44" s="57"/>
      <c r="G44" s="57"/>
      <c r="H44" s="57"/>
      <c r="I44" s="57"/>
      <c r="J44" s="57"/>
      <c r="K44" s="52"/>
      <c r="L44" s="57"/>
      <c r="M44" s="58"/>
      <c r="N44" s="57"/>
      <c r="S44" s="12" t="str">
        <f>IF(ISERROR(VLOOKUP(D44,$D$37:D43,1,FALSE)),"","o")</f>
        <v/>
      </c>
      <c r="T44" s="12" t="str">
        <f>IF(ISERROR(VLOOKUP(D44,D45:$D$144,1,FALSE)),"","o")</f>
        <v/>
      </c>
      <c r="U44" s="12" t="str">
        <f t="shared" si="9"/>
        <v/>
      </c>
      <c r="V44" s="12" t="str">
        <f>IF(ISERROR(VLOOKUP(L45,L$37:L44,1,FALSE)),"","o")</f>
        <v/>
      </c>
      <c r="W44" s="12" t="str">
        <f>IF(ISERROR(VLOOKUP(L45,L46:L$143,1,FALSE)),"","o")</f>
        <v/>
      </c>
      <c r="X44" s="12" t="str">
        <f t="shared" si="3"/>
        <v/>
      </c>
      <c r="Z44" s="12" t="str">
        <f>IF(ISERROR(VLOOKUP(N45,N$37:N44,1,FALSE)),"","o")</f>
        <v/>
      </c>
      <c r="AA44" s="12" t="str">
        <f>IF(ISERROR(VLOOKUP(N45,N48:PS$144,1,FALSE)),"","o")</f>
        <v/>
      </c>
      <c r="AB44" s="12" t="str">
        <f t="shared" si="4"/>
        <v/>
      </c>
      <c r="AE44" s="13" t="str">
        <f t="shared" si="5"/>
        <v/>
      </c>
      <c r="AF44" s="10" t="str">
        <f t="shared" si="6"/>
        <v/>
      </c>
      <c r="AG44" s="10" t="str">
        <f t="shared" si="7"/>
        <v/>
      </c>
      <c r="AH44" s="3" t="str">
        <f t="shared" si="8"/>
        <v xml:space="preserve"> ha affermés avec risque de vente dans les 5 ans</v>
      </c>
    </row>
    <row r="45" spans="1:38" x14ac:dyDescent="0.2">
      <c r="A45" s="59"/>
      <c r="B45" s="52" t="s">
        <v>136</v>
      </c>
      <c r="C45" s="52"/>
      <c r="D45" s="57"/>
      <c r="E45" s="52"/>
      <c r="F45" s="57"/>
      <c r="G45" s="57"/>
      <c r="H45" s="57"/>
      <c r="I45" s="57"/>
      <c r="J45" s="57"/>
      <c r="K45" s="52"/>
      <c r="L45" s="57"/>
      <c r="M45" s="58"/>
      <c r="N45" s="57"/>
      <c r="S45" s="12" t="str">
        <f>IF(ISERROR(VLOOKUP(D45,$D$37:D44,1,FALSE)),"","o")</f>
        <v/>
      </c>
      <c r="T45" s="12" t="str">
        <f>IF(ISERROR(VLOOKUP(D45,D46:$D$144,1,FALSE)),"","o")</f>
        <v/>
      </c>
      <c r="U45" s="12" t="str">
        <f t="shared" si="9"/>
        <v/>
      </c>
      <c r="V45" s="12" t="str">
        <f>IF(ISERROR(VLOOKUP(L46,L$37:L45,1,FALSE)),"","o")</f>
        <v/>
      </c>
      <c r="W45" s="12" t="str">
        <f>IF(ISERROR(VLOOKUP(L46,L48:L$143,1,FALSE)),"","o")</f>
        <v/>
      </c>
      <c r="X45" s="12" t="str">
        <f t="shared" si="3"/>
        <v/>
      </c>
      <c r="Z45" s="12" t="str">
        <f>IF(ISERROR(VLOOKUP(N46,N$37:N45,1,FALSE)),"","o")</f>
        <v/>
      </c>
      <c r="AA45" s="12" t="str">
        <f>IF(ISERROR(VLOOKUP(N46,N50:PS$144,1,FALSE)),"","o")</f>
        <v/>
      </c>
      <c r="AB45" s="12" t="str">
        <f t="shared" si="4"/>
        <v/>
      </c>
      <c r="AE45" s="13" t="str">
        <f t="shared" si="5"/>
        <v/>
      </c>
      <c r="AF45" s="10" t="str">
        <f t="shared" si="6"/>
        <v/>
      </c>
      <c r="AG45" s="10" t="str">
        <f t="shared" si="7"/>
        <v/>
      </c>
      <c r="AH45" s="3" t="str">
        <f t="shared" si="8"/>
        <v xml:space="preserve"> des surfaces supportant mal les épisodes de sec</v>
      </c>
    </row>
    <row r="46" spans="1:38" x14ac:dyDescent="0.2">
      <c r="A46" s="60"/>
      <c r="B46" s="52" t="s">
        <v>137</v>
      </c>
      <c r="C46" s="52"/>
      <c r="D46" s="57"/>
      <c r="E46" s="52"/>
      <c r="F46" s="57"/>
      <c r="G46" s="57"/>
      <c r="H46" s="57"/>
      <c r="I46" s="57"/>
      <c r="J46" s="57"/>
      <c r="K46" s="52"/>
      <c r="L46" s="57"/>
      <c r="M46" s="58"/>
      <c r="N46" s="57"/>
      <c r="S46" s="12" t="str">
        <f>IF(ISERROR(VLOOKUP(D46,$D$37:D45,1,FALSE)),"","o")</f>
        <v/>
      </c>
      <c r="T46" s="12" t="str">
        <f>IF(ISERROR(VLOOKUP(D46,D48:$D$144,1,FALSE)),"","o")</f>
        <v/>
      </c>
      <c r="U46" s="12" t="str">
        <f t="shared" si="9"/>
        <v/>
      </c>
      <c r="V46" s="12" t="str">
        <f>IF(ISERROR(VLOOKUP(L48,L$37:L46,1,FALSE)),"","o")</f>
        <v/>
      </c>
      <c r="W46" s="12" t="str">
        <f>IF(ISERROR(VLOOKUP(L48,L50:L$143,1,FALSE)),"","o")</f>
        <v/>
      </c>
      <c r="X46" s="12" t="str">
        <f t="shared" si="3"/>
        <v/>
      </c>
      <c r="Z46" s="12" t="str">
        <f>IF(ISERROR(VLOOKUP(N48,N$37:N46,1,FALSE)),"","o")</f>
        <v/>
      </c>
      <c r="AA46" s="12" t="str">
        <f>IF(ISERROR(VLOOKUP(N48,N51:PS$144,1,FALSE)),"","o")</f>
        <v/>
      </c>
      <c r="AB46" s="12" t="str">
        <f t="shared" si="4"/>
        <v/>
      </c>
      <c r="AE46" s="13" t="str">
        <f t="shared" si="5"/>
        <v/>
      </c>
      <c r="AF46" s="10" t="str">
        <f t="shared" si="6"/>
        <v/>
      </c>
      <c r="AG46" s="10" t="str">
        <f t="shared" si="7"/>
        <v/>
      </c>
      <c r="AH46" s="3" t="str">
        <f t="shared" si="8"/>
        <v xml:space="preserve"> parcelles exploitées</v>
      </c>
    </row>
    <row r="47" spans="1:38" x14ac:dyDescent="0.2">
      <c r="A47" s="60"/>
      <c r="B47" s="52" t="s">
        <v>199</v>
      </c>
      <c r="C47" s="52"/>
      <c r="D47" s="57"/>
      <c r="E47" s="52"/>
      <c r="F47" s="57"/>
      <c r="G47" s="57"/>
      <c r="H47" s="57"/>
      <c r="I47" s="57"/>
      <c r="J47" s="57"/>
      <c r="K47" s="52"/>
      <c r="L47" s="57"/>
      <c r="M47" s="58"/>
      <c r="N47" s="57"/>
      <c r="S47" s="12" t="str">
        <f>IF(ISERROR(VLOOKUP(D47,$D$37:D45,1,FALSE)),"","o")</f>
        <v/>
      </c>
      <c r="T47" s="12" t="str">
        <f>IF(ISERROR(VLOOKUP(D47,D49:$D$144,1,FALSE)),"","o")</f>
        <v/>
      </c>
      <c r="U47" s="12" t="str">
        <f t="shared" ref="U47" si="10">IF(OR(S47="o",T47="o"),"o","")</f>
        <v/>
      </c>
      <c r="V47" s="12" t="str">
        <f>IF(ISERROR(VLOOKUP(L49,L$37:L47,1,FALSE)),"","o")</f>
        <v/>
      </c>
      <c r="W47" s="12" t="str">
        <f>IF(ISERROR(VLOOKUP(L49,L50:L$143,1,FALSE)),"","o")</f>
        <v/>
      </c>
      <c r="X47" s="12" t="str">
        <f t="shared" ref="X47" si="11">IF(OR(V47="o",W47="o"),"o","")</f>
        <v/>
      </c>
      <c r="Z47" s="12" t="str">
        <f>IF(ISERROR(VLOOKUP(N49,N$37:N47,1,FALSE)),"","o")</f>
        <v/>
      </c>
      <c r="AA47" s="12" t="str">
        <f>IF(ISERROR(VLOOKUP(N49,N51:PS$144,1,FALSE)),"","o")</f>
        <v/>
      </c>
      <c r="AB47" s="12" t="str">
        <f t="shared" ref="AB47" si="12">IF(OR(Z47="o",AA47="o"),"o","")</f>
        <v/>
      </c>
      <c r="AE47" s="13" t="str">
        <f t="shared" si="5"/>
        <v/>
      </c>
      <c r="AF47" s="10" t="str">
        <f t="shared" si="6"/>
        <v/>
      </c>
      <c r="AG47" s="10" t="str">
        <f t="shared" si="7"/>
        <v/>
      </c>
      <c r="AH47" s="3" t="str">
        <f t="shared" si="8"/>
        <v xml:space="preserve"> de taille moyenne des parcelles exploitées</v>
      </c>
    </row>
    <row r="48" spans="1:38" x14ac:dyDescent="0.2">
      <c r="A48" s="60"/>
      <c r="B48" s="52" t="s">
        <v>138</v>
      </c>
      <c r="C48" s="52"/>
      <c r="D48" s="57"/>
      <c r="E48" s="52"/>
      <c r="F48" s="57"/>
      <c r="G48" s="57"/>
      <c r="H48" s="57"/>
      <c r="I48" s="57"/>
      <c r="J48" s="57"/>
      <c r="K48" s="52"/>
      <c r="L48" s="57"/>
      <c r="M48" s="58"/>
      <c r="N48" s="57"/>
      <c r="S48" s="12" t="str">
        <f>IF(ISERROR(VLOOKUP(D48,$D$37:D46,1,FALSE)),"","o")</f>
        <v/>
      </c>
      <c r="T48" s="12" t="str">
        <f>IF(ISERROR(VLOOKUP(D48,D50:$D$144,1,FALSE)),"","o")</f>
        <v/>
      </c>
      <c r="U48" s="12" t="str">
        <f t="shared" si="9"/>
        <v/>
      </c>
      <c r="V48" s="12" t="str">
        <f>IF(ISERROR(VLOOKUP(L50,L$37:L48,1,FALSE)),"","o")</f>
        <v/>
      </c>
      <c r="W48" s="12" t="str">
        <f>IF(ISERROR(VLOOKUP(L50,L51:L$143,1,FALSE)),"","o")</f>
        <v/>
      </c>
      <c r="X48" s="12" t="str">
        <f t="shared" si="3"/>
        <v/>
      </c>
      <c r="Z48" s="12" t="str">
        <f>IF(ISERROR(VLOOKUP(N50,N$37:N48,1,FALSE)),"","o")</f>
        <v/>
      </c>
      <c r="AA48" s="12" t="str">
        <f>IF(ISERROR(VLOOKUP(N50,N52:PS$144,1,FALSE)),"","o")</f>
        <v/>
      </c>
      <c r="AB48" s="12" t="str">
        <f t="shared" si="4"/>
        <v/>
      </c>
      <c r="AE48" s="13" t="str">
        <f t="shared" si="5"/>
        <v/>
      </c>
      <c r="AF48" s="10" t="str">
        <f t="shared" si="6"/>
        <v/>
      </c>
      <c r="AG48" s="10" t="str">
        <f t="shared" si="7"/>
        <v/>
      </c>
      <c r="AH48" s="3" t="str">
        <f t="shared" si="8"/>
        <v xml:space="preserve"> de distance moyenne aux parcelles exploitées</v>
      </c>
    </row>
    <row r="49" spans="1:34" x14ac:dyDescent="0.2">
      <c r="A49" s="61"/>
      <c r="B49" s="52" t="s">
        <v>198</v>
      </c>
      <c r="C49" s="52"/>
      <c r="D49" s="57"/>
      <c r="E49" s="52"/>
      <c r="F49" s="57"/>
      <c r="G49" s="57"/>
      <c r="H49" s="57"/>
      <c r="I49" s="57"/>
      <c r="J49" s="57"/>
      <c r="K49" s="52"/>
      <c r="L49" s="57"/>
      <c r="M49" s="58"/>
      <c r="N49" s="57"/>
      <c r="S49" s="12" t="str">
        <f>IF(ISERROR(VLOOKUP(D49,$D$37:D48,1,FALSE)),"","o")</f>
        <v/>
      </c>
      <c r="T49" s="12" t="str">
        <f>IF(ISERROR(VLOOKUP(D49,D50:$D$144,1,FALSE)),"","o")</f>
        <v/>
      </c>
      <c r="U49" s="12" t="str">
        <f t="shared" ref="U49" si="13">IF(OR(S49="o",T49="o"),"o","")</f>
        <v/>
      </c>
      <c r="V49" s="12" t="str">
        <f>IF(ISERROR(VLOOKUP(L50,L$37:L49,1,FALSE)),"","o")</f>
        <v/>
      </c>
      <c r="W49" s="12" t="str">
        <f>IF(ISERROR(VLOOKUP(L50,L51:L$143,1,FALSE)),"","o")</f>
        <v/>
      </c>
      <c r="X49" s="12" t="str">
        <f t="shared" ref="X49" si="14">IF(OR(V49="o",W49="o"),"o","")</f>
        <v/>
      </c>
      <c r="Z49" s="12" t="str">
        <f>IF(ISERROR(VLOOKUP(N50,N$37:N49,1,FALSE)),"","o")</f>
        <v/>
      </c>
      <c r="AA49" s="12" t="str">
        <f>IF(ISERROR(VLOOKUP(N50,N52:PS$144,1,FALSE)),"","o")</f>
        <v/>
      </c>
      <c r="AB49" s="12" t="str">
        <f t="shared" ref="AB49" si="15">IF(OR(Z49="o",AA49="o"),"o","")</f>
        <v/>
      </c>
      <c r="AE49" s="13" t="str">
        <f t="shared" si="5"/>
        <v/>
      </c>
      <c r="AF49" s="10" t="str">
        <f t="shared" si="6"/>
        <v/>
      </c>
      <c r="AG49" s="10" t="str">
        <f t="shared" si="7"/>
        <v/>
      </c>
      <c r="AH49" s="3" t="str">
        <f t="shared" si="8"/>
        <v xml:space="preserve"> à investir dans les terres les 5 prochaines années</v>
      </c>
    </row>
    <row r="50" spans="1:34" ht="6" customHeight="1" x14ac:dyDescent="0.2">
      <c r="A50" s="52"/>
      <c r="B50" s="52"/>
      <c r="C50" s="52"/>
      <c r="D50" s="58"/>
      <c r="E50" s="52"/>
      <c r="F50" s="52"/>
      <c r="G50" s="52"/>
      <c r="H50" s="52"/>
      <c r="I50" s="52"/>
      <c r="J50" s="52"/>
      <c r="K50" s="52"/>
      <c r="L50" s="58"/>
      <c r="M50" s="58"/>
      <c r="N50" s="58"/>
      <c r="S50" s="12" t="str">
        <f>IF(ISERROR(VLOOKUP(D50,$D$37:D48,1,FALSE)),"","o")</f>
        <v/>
      </c>
      <c r="T50" s="12" t="str">
        <f>IF(ISERROR(VLOOKUP(D50,D51:$D$144,1,FALSE)),"","o")</f>
        <v/>
      </c>
      <c r="U50" s="12" t="str">
        <f t="shared" si="9"/>
        <v/>
      </c>
      <c r="V50" s="12" t="str">
        <f>IF(ISERROR(VLOOKUP(L51,L$37:L50,1,FALSE)),"","o")</f>
        <v/>
      </c>
      <c r="W50" s="12" t="str">
        <f>IF(ISERROR(VLOOKUP(L51,L52:L$143,1,FALSE)),"","o")</f>
        <v/>
      </c>
      <c r="X50" s="12" t="str">
        <f t="shared" si="3"/>
        <v/>
      </c>
      <c r="Z50" s="12" t="str">
        <f>IF(ISERROR(VLOOKUP(N51,N$37:N50,1,FALSE)),"","o")</f>
        <v/>
      </c>
      <c r="AA50" s="12" t="str">
        <f>IF(ISERROR(VLOOKUP(N51,N53:PS$144,1,FALSE)),"","o")</f>
        <v/>
      </c>
      <c r="AB50" s="12" t="str">
        <f t="shared" si="4"/>
        <v/>
      </c>
      <c r="AE50" s="13" t="str">
        <f t="shared" si="5"/>
        <v/>
      </c>
      <c r="AF50" s="10" t="str">
        <f t="shared" si="6"/>
        <v/>
      </c>
      <c r="AG50" s="10" t="str">
        <f t="shared" si="7"/>
        <v/>
      </c>
    </row>
    <row r="51" spans="1:34" x14ac:dyDescent="0.2">
      <c r="A51" s="51" t="s">
        <v>127</v>
      </c>
      <c r="B51" s="52"/>
      <c r="C51" s="52"/>
      <c r="D51" s="58"/>
      <c r="E51" s="52"/>
      <c r="F51" s="52"/>
      <c r="G51" s="52"/>
      <c r="H51" s="52"/>
      <c r="I51" s="52"/>
      <c r="J51" s="52"/>
      <c r="K51" s="52"/>
      <c r="L51" s="58"/>
      <c r="M51" s="58"/>
      <c r="N51" s="58"/>
      <c r="S51" s="12" t="str">
        <f>IF(ISERROR(VLOOKUP(D51,$D$37:D50,1,FALSE)),"","o")</f>
        <v/>
      </c>
      <c r="T51" s="12" t="str">
        <f>IF(ISERROR(VLOOKUP(D51,D52:$D$144,1,FALSE)),"","o")</f>
        <v/>
      </c>
      <c r="U51" s="12" t="str">
        <f t="shared" si="9"/>
        <v/>
      </c>
      <c r="V51" s="12" t="str">
        <f>IF(ISERROR(VLOOKUP(L52,L$37:L51,1,FALSE)),"","o")</f>
        <v/>
      </c>
      <c r="W51" s="12" t="str">
        <f>IF(ISERROR(VLOOKUP(L52,L53:L$143,1,FALSE)),"","o")</f>
        <v/>
      </c>
      <c r="X51" s="12" t="str">
        <f t="shared" si="3"/>
        <v/>
      </c>
      <c r="Z51" s="12" t="str">
        <f>IF(ISERROR(VLOOKUP(N52,N$37:N51,1,FALSE)),"","o")</f>
        <v/>
      </c>
      <c r="AA51" s="12" t="str">
        <f>IF(ISERROR(VLOOKUP(N52,N54:PS$144,1,FALSE)),"","o")</f>
        <v/>
      </c>
      <c r="AB51" s="12" t="str">
        <f t="shared" si="4"/>
        <v/>
      </c>
      <c r="AE51" s="13" t="str">
        <f t="shared" si="5"/>
        <v/>
      </c>
      <c r="AF51" s="10" t="str">
        <f t="shared" si="6"/>
        <v/>
      </c>
      <c r="AG51" s="10" t="str">
        <f t="shared" si="7"/>
        <v/>
      </c>
    </row>
    <row r="52" spans="1:34" x14ac:dyDescent="0.2">
      <c r="A52" s="59"/>
      <c r="B52" s="52" t="s">
        <v>139</v>
      </c>
      <c r="C52" s="52"/>
      <c r="D52" s="57"/>
      <c r="E52" s="52"/>
      <c r="F52" s="57"/>
      <c r="G52" s="57"/>
      <c r="H52" s="57"/>
      <c r="I52" s="57"/>
      <c r="J52" s="57"/>
      <c r="K52" s="52"/>
      <c r="L52" s="57"/>
      <c r="M52" s="58"/>
      <c r="N52" s="57"/>
      <c r="S52" s="12" t="str">
        <f>IF(ISERROR(VLOOKUP(D52,$D$37:D51,1,FALSE)),"","o")</f>
        <v/>
      </c>
      <c r="T52" s="12" t="str">
        <f>IF(ISERROR(VLOOKUP(D52,D53:$D$144,1,FALSE)),"","o")</f>
        <v/>
      </c>
      <c r="U52" s="12" t="str">
        <f t="shared" si="9"/>
        <v/>
      </c>
      <c r="V52" s="12" t="str">
        <f>IF(ISERROR(VLOOKUP(L53,L$37:L52,1,FALSE)),"","o")</f>
        <v/>
      </c>
      <c r="W52" s="12" t="str">
        <f>IF(ISERROR(VLOOKUP(L53,L54:L$143,1,FALSE)),"","o")</f>
        <v/>
      </c>
      <c r="X52" s="12" t="str">
        <f t="shared" si="3"/>
        <v/>
      </c>
      <c r="Z52" s="12" t="str">
        <f>IF(ISERROR(VLOOKUP(N53,N$37:N52,1,FALSE)),"","o")</f>
        <v/>
      </c>
      <c r="AA52" s="12" t="str">
        <f>IF(ISERROR(VLOOKUP(N53,N55:PS$144,1,FALSE)),"","o")</f>
        <v/>
      </c>
      <c r="AB52" s="12" t="str">
        <f t="shared" si="4"/>
        <v/>
      </c>
      <c r="AE52" s="13" t="str">
        <f t="shared" si="5"/>
        <v/>
      </c>
      <c r="AF52" s="10" t="str">
        <f t="shared" si="6"/>
        <v/>
      </c>
      <c r="AG52" s="10" t="str">
        <f t="shared" si="7"/>
        <v/>
      </c>
      <c r="AH52" s="3" t="str">
        <f>CONCATENATE(A52," ",B52)</f>
        <v xml:space="preserve"> PN sur pât. d'estivage en propriété</v>
      </c>
    </row>
    <row r="53" spans="1:34" x14ac:dyDescent="0.2">
      <c r="A53" s="59"/>
      <c r="B53" s="52" t="s">
        <v>140</v>
      </c>
      <c r="C53" s="52"/>
      <c r="D53" s="57"/>
      <c r="E53" s="52"/>
      <c r="F53" s="57"/>
      <c r="G53" s="57"/>
      <c r="H53" s="57"/>
      <c r="I53" s="57"/>
      <c r="J53" s="57"/>
      <c r="K53" s="52"/>
      <c r="L53" s="57"/>
      <c r="M53" s="58"/>
      <c r="N53" s="57"/>
      <c r="S53" s="12" t="str">
        <f>IF(ISERROR(VLOOKUP(D53,$D$37:D52,1,FALSE)),"","o")</f>
        <v/>
      </c>
      <c r="T53" s="12" t="str">
        <f>IF(ISERROR(VLOOKUP(D53,D54:$D$144,1,FALSE)),"","o")</f>
        <v/>
      </c>
      <c r="U53" s="12" t="str">
        <f t="shared" si="9"/>
        <v/>
      </c>
      <c r="V53" s="12" t="str">
        <f>IF(ISERROR(VLOOKUP(L54,L$37:L53,1,FALSE)),"","o")</f>
        <v/>
      </c>
      <c r="W53" s="12" t="str">
        <f>IF(ISERROR(VLOOKUP(L54,L55:L$143,1,FALSE)),"","o")</f>
        <v/>
      </c>
      <c r="X53" s="12" t="str">
        <f t="shared" si="3"/>
        <v/>
      </c>
      <c r="Z53" s="12" t="str">
        <f>IF(ISERROR(VLOOKUP(N54,N$37:N53,1,FALSE)),"","o")</f>
        <v/>
      </c>
      <c r="AA53" s="12" t="str">
        <f>IF(ISERROR(VLOOKUP(N54,N56:PS$144,1,FALSE)),"","o")</f>
        <v/>
      </c>
      <c r="AB53" s="12" t="str">
        <f t="shared" si="4"/>
        <v/>
      </c>
      <c r="AE53" s="13" t="str">
        <f t="shared" si="5"/>
        <v/>
      </c>
      <c r="AF53" s="10" t="str">
        <f t="shared" si="6"/>
        <v/>
      </c>
      <c r="AG53" s="10" t="str">
        <f t="shared" si="7"/>
        <v/>
      </c>
      <c r="AH53" s="3" t="str">
        <f>CONCATENATE(A53," ",B53)</f>
        <v xml:space="preserve"> PN sur pât. d'estivage en fermage</v>
      </c>
    </row>
    <row r="54" spans="1:34" x14ac:dyDescent="0.2">
      <c r="A54" s="59"/>
      <c r="B54" s="52" t="s">
        <v>141</v>
      </c>
      <c r="C54" s="52"/>
      <c r="D54" s="57"/>
      <c r="E54" s="52"/>
      <c r="F54" s="57"/>
      <c r="G54" s="57"/>
      <c r="H54" s="57"/>
      <c r="I54" s="57"/>
      <c r="J54" s="57"/>
      <c r="K54" s="52"/>
      <c r="L54" s="57"/>
      <c r="M54" s="58"/>
      <c r="N54" s="57"/>
      <c r="S54" s="12" t="str">
        <f>IF(ISERROR(VLOOKUP(D54,$D$37:D53,1,FALSE)),"","o")</f>
        <v/>
      </c>
      <c r="T54" s="12" t="str">
        <f>IF(ISERROR(VLOOKUP(D54,D55:$D$144,1,FALSE)),"","o")</f>
        <v/>
      </c>
      <c r="U54" s="12" t="str">
        <f t="shared" si="9"/>
        <v/>
      </c>
      <c r="V54" s="12" t="str">
        <f>IF(ISERROR(VLOOKUP(L55,L$37:L54,1,FALSE)),"","o")</f>
        <v/>
      </c>
      <c r="W54" s="12" t="str">
        <f>IF(ISERROR(VLOOKUP(L55,L56:L$143,1,FALSE)),"","o")</f>
        <v/>
      </c>
      <c r="X54" s="12" t="str">
        <f t="shared" si="3"/>
        <v/>
      </c>
      <c r="Z54" s="12" t="str">
        <f>IF(ISERROR(VLOOKUP(N55,N$37:N54,1,FALSE)),"","o")</f>
        <v/>
      </c>
      <c r="AA54" s="12" t="str">
        <f>IF(ISERROR(VLOOKUP(N55,N57:PS$144,1,FALSE)),"","o")</f>
        <v/>
      </c>
      <c r="AB54" s="12" t="str">
        <f t="shared" si="4"/>
        <v/>
      </c>
      <c r="AE54" s="13" t="str">
        <f t="shared" si="5"/>
        <v/>
      </c>
      <c r="AF54" s="10" t="str">
        <f t="shared" si="6"/>
        <v/>
      </c>
      <c r="AG54" s="10" t="str">
        <f t="shared" si="7"/>
        <v/>
      </c>
      <c r="AH54" s="3" t="str">
        <f>CONCATENATE(A54," ",B54)</f>
        <v xml:space="preserve"> PN sur pât. d'estivage communautaire (avec droits)</v>
      </c>
    </row>
    <row r="55" spans="1:34" x14ac:dyDescent="0.2">
      <c r="A55" s="59"/>
      <c r="B55" s="52" t="s">
        <v>142</v>
      </c>
      <c r="C55" s="52"/>
      <c r="D55" s="57"/>
      <c r="E55" s="52"/>
      <c r="F55" s="57"/>
      <c r="G55" s="57"/>
      <c r="H55" s="57"/>
      <c r="I55" s="57"/>
      <c r="J55" s="57"/>
      <c r="K55" s="52"/>
      <c r="L55" s="57"/>
      <c r="M55" s="58"/>
      <c r="N55" s="57"/>
      <c r="S55" s="12" t="str">
        <f>IF(ISERROR(VLOOKUP(D55,$D$37:D54,1,FALSE)),"","o")</f>
        <v/>
      </c>
      <c r="T55" s="12" t="str">
        <f>IF(ISERROR(VLOOKUP(D55,D56:$D$144,1,FALSE)),"","o")</f>
        <v/>
      </c>
      <c r="U55" s="12" t="str">
        <f t="shared" si="9"/>
        <v/>
      </c>
      <c r="V55" s="12" t="str">
        <f>IF(ISERROR(VLOOKUP(L56,L$37:L55,1,FALSE)),"","o")</f>
        <v/>
      </c>
      <c r="W55" s="12" t="str">
        <f>IF(ISERROR(VLOOKUP(L56,L57:L$143,1,FALSE)),"","o")</f>
        <v/>
      </c>
      <c r="X55" s="12" t="str">
        <f t="shared" si="3"/>
        <v/>
      </c>
      <c r="Z55" s="12" t="str">
        <f>IF(ISERROR(VLOOKUP(N56,N$37:N55,1,FALSE)),"","o")</f>
        <v/>
      </c>
      <c r="AA55" s="12" t="str">
        <f>IF(ISERROR(VLOOKUP(N56,N58:PS$144,1,FALSE)),"","o")</f>
        <v/>
      </c>
      <c r="AB55" s="12" t="str">
        <f t="shared" si="4"/>
        <v/>
      </c>
      <c r="AE55" s="13" t="str">
        <f t="shared" si="5"/>
        <v/>
      </c>
      <c r="AF55" s="10" t="str">
        <f t="shared" si="6"/>
        <v/>
      </c>
      <c r="AG55" s="10" t="str">
        <f t="shared" si="7"/>
        <v/>
      </c>
      <c r="AH55" s="3" t="str">
        <f>CONCATENATE(A55," ",B55)</f>
        <v xml:space="preserve"> PN sur pât. d'estivage auprès d'autres tiers</v>
      </c>
    </row>
    <row r="56" spans="1:34" ht="6" customHeight="1" x14ac:dyDescent="0.2">
      <c r="A56" s="52"/>
      <c r="B56" s="52"/>
      <c r="C56" s="52"/>
      <c r="D56" s="58"/>
      <c r="E56" s="52"/>
      <c r="F56" s="52"/>
      <c r="G56" s="52"/>
      <c r="H56" s="52"/>
      <c r="I56" s="52"/>
      <c r="J56" s="52"/>
      <c r="K56" s="52"/>
      <c r="L56" s="58"/>
      <c r="M56" s="58"/>
      <c r="N56" s="58"/>
      <c r="S56" s="12" t="str">
        <f>IF(ISERROR(VLOOKUP(D56,$D$37:D55,1,FALSE)),"","o")</f>
        <v/>
      </c>
      <c r="T56" s="12" t="str">
        <f>IF(ISERROR(VLOOKUP(D56,D57:$D$144,1,FALSE)),"","o")</f>
        <v/>
      </c>
      <c r="U56" s="12" t="str">
        <f t="shared" si="9"/>
        <v/>
      </c>
      <c r="V56" s="12" t="str">
        <f>IF(ISERROR(VLOOKUP(L57,L$37:L56,1,FALSE)),"","o")</f>
        <v/>
      </c>
      <c r="W56" s="12" t="str">
        <f>IF(ISERROR(VLOOKUP(L57,L58:L$143,1,FALSE)),"","o")</f>
        <v/>
      </c>
      <c r="X56" s="12" t="str">
        <f t="shared" si="3"/>
        <v/>
      </c>
      <c r="Z56" s="12" t="str">
        <f>IF(ISERROR(VLOOKUP(N57,N$37:N56,1,FALSE)),"","o")</f>
        <v/>
      </c>
      <c r="AA56" s="12" t="str">
        <f>IF(ISERROR(VLOOKUP(N57,N60:PS$144,1,FALSE)),"","o")</f>
        <v/>
      </c>
      <c r="AB56" s="12" t="str">
        <f t="shared" si="4"/>
        <v/>
      </c>
      <c r="AE56" s="13" t="str">
        <f t="shared" si="5"/>
        <v/>
      </c>
      <c r="AF56" s="10" t="str">
        <f t="shared" si="6"/>
        <v/>
      </c>
      <c r="AG56" s="10" t="str">
        <f t="shared" si="7"/>
        <v/>
      </c>
    </row>
    <row r="57" spans="1:34" x14ac:dyDescent="0.2">
      <c r="A57" s="51" t="s">
        <v>128</v>
      </c>
      <c r="B57" s="52"/>
      <c r="C57" s="52"/>
      <c r="D57" s="58"/>
      <c r="E57" s="52"/>
      <c r="F57" s="52"/>
      <c r="G57" s="52"/>
      <c r="H57" s="52"/>
      <c r="I57" s="52"/>
      <c r="J57" s="52"/>
      <c r="K57" s="52"/>
      <c r="L57" s="58"/>
      <c r="M57" s="58"/>
      <c r="N57" s="58"/>
      <c r="S57" s="12" t="str">
        <f>IF(ISERROR(VLOOKUP(D57,$D$37:D56,1,FALSE)),"","o")</f>
        <v/>
      </c>
      <c r="T57" s="12" t="str">
        <f>IF(ISERROR(VLOOKUP(D57,D58:$D$144,1,FALSE)),"","o")</f>
        <v/>
      </c>
      <c r="U57" s="12" t="str">
        <f t="shared" si="9"/>
        <v/>
      </c>
      <c r="V57" s="12" t="str">
        <f>IF(ISERROR(VLOOKUP(L58,L$37:L57,1,FALSE)),"","o")</f>
        <v/>
      </c>
      <c r="W57" s="12" t="str">
        <f>IF(ISERROR(VLOOKUP(L58,L60:L$143,1,FALSE)),"","o")</f>
        <v/>
      </c>
      <c r="X57" s="12" t="str">
        <f t="shared" si="3"/>
        <v/>
      </c>
      <c r="Z57" s="12" t="str">
        <f>IF(ISERROR(VLOOKUP(N58,N$37:N57,1,FALSE)),"","o")</f>
        <v/>
      </c>
      <c r="AA57" s="12" t="str">
        <f>IF(ISERROR(VLOOKUP(N58,N61:PS$144,1,FALSE)),"","o")</f>
        <v/>
      </c>
      <c r="AB57" s="12" t="str">
        <f t="shared" si="4"/>
        <v/>
      </c>
      <c r="AE57" s="13" t="str">
        <f t="shared" si="5"/>
        <v/>
      </c>
      <c r="AF57" s="10" t="str">
        <f t="shared" si="6"/>
        <v/>
      </c>
      <c r="AG57" s="10" t="str">
        <f t="shared" si="7"/>
        <v/>
      </c>
    </row>
    <row r="58" spans="1:34" x14ac:dyDescent="0.2">
      <c r="A58" s="59"/>
      <c r="B58" s="52" t="s">
        <v>143</v>
      </c>
      <c r="C58" s="52"/>
      <c r="D58" s="57"/>
      <c r="E58" s="52"/>
      <c r="F58" s="57"/>
      <c r="G58" s="57"/>
      <c r="H58" s="57"/>
      <c r="I58" s="57"/>
      <c r="J58" s="57"/>
      <c r="K58" s="52"/>
      <c r="L58" s="57"/>
      <c r="M58" s="58"/>
      <c r="N58" s="57"/>
      <c r="S58" s="12" t="str">
        <f>IF(ISERROR(VLOOKUP(D58,$D$37:D57,1,FALSE)),"","o")</f>
        <v/>
      </c>
      <c r="T58" s="12" t="str">
        <f>IF(ISERROR(VLOOKUP(D58,D60:$D$144,1,FALSE)),"","o")</f>
        <v/>
      </c>
      <c r="U58" s="12" t="str">
        <f t="shared" si="9"/>
        <v/>
      </c>
      <c r="V58" s="12" t="str">
        <f>IF(ISERROR(VLOOKUP(L60,L$37:L58,1,FALSE)),"","o")</f>
        <v/>
      </c>
      <c r="W58" s="12" t="str">
        <f>IF(ISERROR(VLOOKUP(L60,L61:L$143,1,FALSE)),"","o")</f>
        <v/>
      </c>
      <c r="X58" s="12" t="str">
        <f t="shared" si="3"/>
        <v/>
      </c>
      <c r="Z58" s="12" t="str">
        <f>IF(ISERROR(VLOOKUP(N60,N$37:N58,1,FALSE)),"","o")</f>
        <v/>
      </c>
      <c r="AA58" s="12" t="str">
        <f>IF(ISERROR(VLOOKUP(N60,N62:PS$144,1,FALSE)),"","o")</f>
        <v/>
      </c>
      <c r="AB58" s="12" t="str">
        <f t="shared" si="4"/>
        <v/>
      </c>
      <c r="AE58" s="13" t="str">
        <f t="shared" si="5"/>
        <v/>
      </c>
      <c r="AF58" s="10" t="str">
        <f t="shared" si="6"/>
        <v/>
      </c>
      <c r="AG58" s="10" t="str">
        <f t="shared" si="7"/>
        <v/>
      </c>
      <c r="AH58" s="3" t="str">
        <f>CONCATENATE(A58," ",B58)</f>
        <v xml:space="preserve"> logement(s) sur l'exploitation</v>
      </c>
    </row>
    <row r="59" spans="1:34" x14ac:dyDescent="0.2">
      <c r="A59" s="52" t="s">
        <v>203</v>
      </c>
      <c r="B59" s="62"/>
      <c r="C59" s="52"/>
      <c r="D59" s="57"/>
      <c r="E59" s="52"/>
      <c r="F59" s="57"/>
      <c r="G59" s="57"/>
      <c r="H59" s="57"/>
      <c r="I59" s="57"/>
      <c r="J59" s="57"/>
      <c r="K59" s="52"/>
      <c r="L59" s="57"/>
      <c r="M59" s="58"/>
      <c r="N59" s="57"/>
      <c r="S59" s="12" t="str">
        <f>IF(ISERROR(VLOOKUP(D59,$D$37:D58,1,FALSE)),"","o")</f>
        <v/>
      </c>
      <c r="T59" s="12" t="str">
        <f>IF(ISERROR(VLOOKUP(D59,D60:$D$144,1,FALSE)),"","o")</f>
        <v/>
      </c>
      <c r="U59" s="12" t="str">
        <f t="shared" ref="U59" si="16">IF(OR(S59="o",T59="o"),"o","")</f>
        <v/>
      </c>
      <c r="V59" s="12" t="str">
        <f>IF(ISERROR(VLOOKUP(L60,L$37:L59,1,FALSE)),"","o")</f>
        <v/>
      </c>
      <c r="W59" s="12" t="str">
        <f>IF(ISERROR(VLOOKUP(L60,L61:L$143,1,FALSE)),"","o")</f>
        <v/>
      </c>
      <c r="X59" s="12" t="str">
        <f t="shared" ref="X59" si="17">IF(OR(V59="o",W59="o"),"o","")</f>
        <v/>
      </c>
      <c r="Z59" s="12" t="str">
        <f>IF(ISERROR(VLOOKUP(N60,N$37:N59,1,FALSE)),"","o")</f>
        <v/>
      </c>
      <c r="AA59" s="12" t="str">
        <f>IF(ISERROR(VLOOKUP(N60,N62:PS$144,1,FALSE)),"","o")</f>
        <v/>
      </c>
      <c r="AB59" s="12" t="str">
        <f t="shared" ref="AB59" si="18">IF(OR(Z59="o",AA59="o"),"o","")</f>
        <v/>
      </c>
      <c r="AE59" s="13" t="str">
        <f t="shared" si="5"/>
        <v/>
      </c>
      <c r="AF59" s="10" t="str">
        <f t="shared" si="6"/>
        <v/>
      </c>
      <c r="AG59" s="10" t="str">
        <f t="shared" si="7"/>
        <v/>
      </c>
      <c r="AH59" s="3" t="str">
        <f>CONCATENATE(A59," ",B59)</f>
        <v xml:space="preserve">Conditions de logement : </v>
      </c>
    </row>
    <row r="60" spans="1:34" x14ac:dyDescent="0.2">
      <c r="A60" s="61"/>
      <c r="B60" s="52" t="s">
        <v>176</v>
      </c>
      <c r="C60" s="52"/>
      <c r="D60" s="57"/>
      <c r="E60" s="52"/>
      <c r="F60" s="57"/>
      <c r="G60" s="57"/>
      <c r="H60" s="57"/>
      <c r="I60" s="57"/>
      <c r="J60" s="57"/>
      <c r="K60" s="52"/>
      <c r="L60" s="57"/>
      <c r="M60" s="58"/>
      <c r="N60" s="57"/>
      <c r="S60" s="12" t="str">
        <f>IF(ISERROR(VLOOKUP(D60,$D$37:D58,1,FALSE)),"","o")</f>
        <v/>
      </c>
      <c r="T60" s="12" t="str">
        <f>IF(ISERROR(VLOOKUP(D60,D61:$D$144,1,FALSE)),"","o")</f>
        <v/>
      </c>
      <c r="U60" s="12" t="str">
        <f t="shared" si="9"/>
        <v/>
      </c>
      <c r="V60" s="12" t="str">
        <f>IF(ISERROR(VLOOKUP(L61,L$37:L60,1,FALSE)),"","o")</f>
        <v/>
      </c>
      <c r="W60" s="12" t="str">
        <f>IF(ISERROR(VLOOKUP(L61,L62:L$143,1,FALSE)),"","o")</f>
        <v/>
      </c>
      <c r="X60" s="12" t="str">
        <f t="shared" si="3"/>
        <v/>
      </c>
      <c r="Z60" s="12" t="str">
        <f>IF(ISERROR(VLOOKUP(N61,N$37:N60,1,FALSE)),"","o")</f>
        <v/>
      </c>
      <c r="AA60" s="12" t="str">
        <f>IF(ISERROR(VLOOKUP(N61,N64:PS$144,1,FALSE)),"","o")</f>
        <v/>
      </c>
      <c r="AB60" s="12" t="str">
        <f t="shared" si="4"/>
        <v/>
      </c>
      <c r="AE60" s="13" t="str">
        <f t="shared" si="5"/>
        <v/>
      </c>
      <c r="AF60" s="10" t="str">
        <f t="shared" si="6"/>
        <v/>
      </c>
      <c r="AG60" s="10" t="str">
        <f t="shared" si="7"/>
        <v/>
      </c>
      <c r="AH60" s="3" t="str">
        <f>CONCATENATE(A60," ",B60)</f>
        <v xml:space="preserve"> à mettre dans le(s) logement(s) les 5 prochaines années</v>
      </c>
    </row>
    <row r="61" spans="1:34" ht="6" customHeight="1" x14ac:dyDescent="0.2">
      <c r="A61" s="52"/>
      <c r="B61" s="52"/>
      <c r="C61" s="52"/>
      <c r="D61" s="58"/>
      <c r="E61" s="52"/>
      <c r="F61" s="52"/>
      <c r="G61" s="52"/>
      <c r="H61" s="52"/>
      <c r="I61" s="52"/>
      <c r="J61" s="52"/>
      <c r="K61" s="52"/>
      <c r="L61" s="58"/>
      <c r="M61" s="58"/>
      <c r="N61" s="58"/>
      <c r="S61" s="12" t="str">
        <f>IF(ISERROR(VLOOKUP(D61,$D$37:D60,1,FALSE)),"","o")</f>
        <v/>
      </c>
      <c r="T61" s="12" t="str">
        <f>IF(ISERROR(VLOOKUP(D61,D62:$D$144,1,FALSE)),"","o")</f>
        <v/>
      </c>
      <c r="U61" s="12" t="str">
        <f t="shared" si="9"/>
        <v/>
      </c>
      <c r="V61" s="12" t="str">
        <f>IF(ISERROR(VLOOKUP(L62,L$37:L61,1,FALSE)),"","o")</f>
        <v/>
      </c>
      <c r="W61" s="12" t="str">
        <f>IF(ISERROR(VLOOKUP(L62,L64:L$143,1,FALSE)),"","o")</f>
        <v/>
      </c>
      <c r="X61" s="12" t="str">
        <f t="shared" si="3"/>
        <v/>
      </c>
      <c r="Z61" s="12" t="str">
        <f>IF(ISERROR(VLOOKUP(N62,N$37:N61,1,FALSE)),"","o")</f>
        <v/>
      </c>
      <c r="AA61" s="12" t="str">
        <f>IF(ISERROR(VLOOKUP(N62,N65:PS$144,1,FALSE)),"","o")</f>
        <v/>
      </c>
      <c r="AB61" s="12" t="str">
        <f t="shared" si="4"/>
        <v/>
      </c>
      <c r="AE61" s="13" t="str">
        <f t="shared" si="5"/>
        <v/>
      </c>
      <c r="AF61" s="10" t="str">
        <f t="shared" si="6"/>
        <v/>
      </c>
      <c r="AG61" s="10" t="str">
        <f t="shared" si="7"/>
        <v/>
      </c>
    </row>
    <row r="62" spans="1:34" x14ac:dyDescent="0.2">
      <c r="A62" s="51" t="s">
        <v>144</v>
      </c>
      <c r="B62" s="52"/>
      <c r="C62" s="52"/>
      <c r="D62" s="58"/>
      <c r="E62" s="52"/>
      <c r="F62" s="52"/>
      <c r="G62" s="52"/>
      <c r="H62" s="52"/>
      <c r="I62" s="52"/>
      <c r="J62" s="52"/>
      <c r="K62" s="52"/>
      <c r="L62" s="58"/>
      <c r="M62" s="58"/>
      <c r="N62" s="58"/>
      <c r="S62" s="12" t="str">
        <f>IF(ISERROR(VLOOKUP(D62,$D$37:D61,1,FALSE)),"","o")</f>
        <v/>
      </c>
      <c r="T62" s="12" t="str">
        <f>IF(ISERROR(VLOOKUP(D62,D64:$D$144,1,FALSE)),"","o")</f>
        <v/>
      </c>
      <c r="U62" s="12" t="str">
        <f t="shared" si="9"/>
        <v/>
      </c>
      <c r="V62" s="12" t="str">
        <f>IF(ISERROR(VLOOKUP(L64,L$37:L62,1,FALSE)),"","o")</f>
        <v/>
      </c>
      <c r="W62" s="12" t="str">
        <f>IF(ISERROR(VLOOKUP(L64,L65:L$143,1,FALSE)),"","o")</f>
        <v/>
      </c>
      <c r="X62" s="12" t="str">
        <f t="shared" si="3"/>
        <v/>
      </c>
      <c r="Z62" s="12" t="str">
        <f>IF(ISERROR(VLOOKUP(N64,N$37:N62,1,FALSE)),"","o")</f>
        <v/>
      </c>
      <c r="AA62" s="12" t="str">
        <f>IF(ISERROR(VLOOKUP(N64,N66:PS$144,1,FALSE)),"","o")</f>
        <v/>
      </c>
      <c r="AB62" s="12" t="str">
        <f t="shared" si="4"/>
        <v/>
      </c>
      <c r="AE62" s="13" t="str">
        <f t="shared" si="5"/>
        <v/>
      </c>
      <c r="AF62" s="10" t="str">
        <f t="shared" si="6"/>
        <v/>
      </c>
      <c r="AG62" s="10" t="str">
        <f t="shared" si="7"/>
        <v/>
      </c>
    </row>
    <row r="63" spans="1:34" x14ac:dyDescent="0.2">
      <c r="A63" s="52" t="s">
        <v>202</v>
      </c>
      <c r="B63" s="62"/>
      <c r="C63" s="52"/>
      <c r="D63" s="57"/>
      <c r="E63" s="52"/>
      <c r="F63" s="57"/>
      <c r="G63" s="57"/>
      <c r="H63" s="57"/>
      <c r="I63" s="57"/>
      <c r="J63" s="57"/>
      <c r="K63" s="52"/>
      <c r="L63" s="57"/>
      <c r="M63" s="58"/>
      <c r="N63" s="57"/>
      <c r="S63" s="12" t="str">
        <f>IF(ISERROR(VLOOKUP(D63,$D$37:D61,1,FALSE)),"","o")</f>
        <v/>
      </c>
      <c r="T63" s="12" t="str">
        <f>IF(ISERROR(VLOOKUP(D63,D64:$D$144,1,FALSE)),"","o")</f>
        <v/>
      </c>
      <c r="U63" s="12" t="str">
        <f t="shared" ref="U63" si="19">IF(OR(S63="o",T63="o"),"o","")</f>
        <v/>
      </c>
      <c r="V63" s="12" t="str">
        <f>IF(ISERROR(VLOOKUP(L64,L$37:L63,1,FALSE)),"","o")</f>
        <v/>
      </c>
      <c r="W63" s="12" t="str">
        <f>IF(ISERROR(VLOOKUP(L64,L65:L$143,1,FALSE)),"","o")</f>
        <v/>
      </c>
      <c r="X63" s="12" t="str">
        <f t="shared" ref="X63" si="20">IF(OR(V63="o",W63="o"),"o","")</f>
        <v/>
      </c>
      <c r="Z63" s="12" t="str">
        <f>IF(ISERROR(VLOOKUP(N64,N$37:N63,1,FALSE)),"","o")</f>
        <v/>
      </c>
      <c r="AA63" s="12" t="str">
        <f>IF(ISERROR(VLOOKUP(N64,N66:PS$144,1,FALSE)),"","o")</f>
        <v/>
      </c>
      <c r="AB63" s="12" t="str">
        <f t="shared" ref="AB63" si="21">IF(OR(Z63="o",AA63="o"),"o","")</f>
        <v/>
      </c>
      <c r="AE63" s="13" t="str">
        <f t="shared" si="5"/>
        <v/>
      </c>
      <c r="AF63" s="10" t="str">
        <f t="shared" si="6"/>
        <v/>
      </c>
      <c r="AG63" s="10" t="str">
        <f t="shared" si="7"/>
        <v/>
      </c>
      <c r="AH63" s="3" t="str">
        <f>CONCATENATE(A63," ",B63)</f>
        <v xml:space="preserve">Ruraux adaptés au activités :  </v>
      </c>
    </row>
    <row r="64" spans="1:34" x14ac:dyDescent="0.2">
      <c r="A64" s="52" t="s">
        <v>200</v>
      </c>
      <c r="B64" s="62"/>
      <c r="C64" s="52"/>
      <c r="D64" s="57"/>
      <c r="E64" s="52"/>
      <c r="F64" s="57"/>
      <c r="G64" s="57"/>
      <c r="H64" s="57"/>
      <c r="I64" s="57"/>
      <c r="J64" s="57"/>
      <c r="K64" s="52"/>
      <c r="L64" s="57"/>
      <c r="M64" s="58"/>
      <c r="N64" s="57"/>
      <c r="S64" s="12" t="str">
        <f>IF(ISERROR(VLOOKUP(D64,$D$37:D62,1,FALSE)),"","o")</f>
        <v/>
      </c>
      <c r="T64" s="12" t="str">
        <f>IF(ISERROR(VLOOKUP(D64,D65:$D$144,1,FALSE)),"","o")</f>
        <v/>
      </c>
      <c r="U64" s="12" t="str">
        <f t="shared" si="9"/>
        <v/>
      </c>
      <c r="V64" s="12" t="str">
        <f>IF(ISERROR(VLOOKUP(L65,L$37:L64,1,FALSE)),"","o")</f>
        <v/>
      </c>
      <c r="W64" s="12" t="str">
        <f>IF(ISERROR(VLOOKUP(L65,L66:L$143,1,FALSE)),"","o")</f>
        <v/>
      </c>
      <c r="X64" s="12" t="str">
        <f t="shared" si="3"/>
        <v/>
      </c>
      <c r="Z64" s="12" t="str">
        <f>IF(ISERROR(VLOOKUP(N65,N$37:N64,1,FALSE)),"","o")</f>
        <v/>
      </c>
      <c r="AA64" s="12" t="str">
        <f>IF(ISERROR(VLOOKUP(N65,N67:PS$144,1,FALSE)),"","o")</f>
        <v/>
      </c>
      <c r="AB64" s="12" t="str">
        <f t="shared" si="4"/>
        <v/>
      </c>
      <c r="AE64" s="13" t="str">
        <f t="shared" si="5"/>
        <v/>
      </c>
      <c r="AF64" s="10" t="str">
        <f t="shared" si="6"/>
        <v/>
      </c>
      <c r="AG64" s="10" t="str">
        <f t="shared" si="7"/>
        <v/>
      </c>
      <c r="AH64" s="3" t="str">
        <f>CONCATENATE(A64," ",B64)</f>
        <v xml:space="preserve">Conformité des bâtiments : </v>
      </c>
    </row>
    <row r="65" spans="1:34" x14ac:dyDescent="0.2">
      <c r="A65" s="52" t="s">
        <v>201</v>
      </c>
      <c r="B65" s="62"/>
      <c r="C65" s="52"/>
      <c r="D65" s="57"/>
      <c r="E65" s="52"/>
      <c r="F65" s="57"/>
      <c r="G65" s="57"/>
      <c r="H65" s="57"/>
      <c r="I65" s="57"/>
      <c r="J65" s="57"/>
      <c r="K65" s="52"/>
      <c r="L65" s="57"/>
      <c r="M65" s="58"/>
      <c r="N65" s="57"/>
      <c r="S65" s="12" t="str">
        <f>IF(ISERROR(VLOOKUP(D65,$D$37:D64,1,FALSE)),"","o")</f>
        <v/>
      </c>
      <c r="T65" s="12" t="str">
        <f>IF(ISERROR(VLOOKUP(D65,D66:$D$144,1,FALSE)),"","o")</f>
        <v/>
      </c>
      <c r="U65" s="12" t="str">
        <f t="shared" si="9"/>
        <v/>
      </c>
      <c r="V65" s="12" t="str">
        <f>IF(ISERROR(VLOOKUP(L66,L$37:L65,1,FALSE)),"","o")</f>
        <v/>
      </c>
      <c r="W65" s="12" t="str">
        <f>IF(ISERROR(VLOOKUP(L66,L67:L$143,1,FALSE)),"","o")</f>
        <v/>
      </c>
      <c r="X65" s="12" t="str">
        <f t="shared" si="3"/>
        <v/>
      </c>
      <c r="Z65" s="12" t="str">
        <f>IF(ISERROR(VLOOKUP(N66,N$37:N65,1,FALSE)),"","o")</f>
        <v/>
      </c>
      <c r="AA65" s="12" t="str">
        <f>IF(ISERROR(VLOOKUP(N66,N68:PS$144,1,FALSE)),"","o")</f>
        <v/>
      </c>
      <c r="AB65" s="12" t="str">
        <f t="shared" si="4"/>
        <v/>
      </c>
      <c r="AE65" s="13" t="str">
        <f t="shared" si="5"/>
        <v/>
      </c>
      <c r="AF65" s="10" t="str">
        <f t="shared" si="6"/>
        <v/>
      </c>
      <c r="AG65" s="10" t="str">
        <f t="shared" si="7"/>
        <v/>
      </c>
      <c r="AH65" s="3" t="str">
        <f>CONCATENATE(A65," ",B65)</f>
        <v xml:space="preserve">Practicité des bâtiments : </v>
      </c>
    </row>
    <row r="66" spans="1:34" x14ac:dyDescent="0.2">
      <c r="A66" s="61"/>
      <c r="B66" s="63" t="s">
        <v>145</v>
      </c>
      <c r="C66" s="52"/>
      <c r="D66" s="57"/>
      <c r="E66" s="52"/>
      <c r="F66" s="57"/>
      <c r="G66" s="57"/>
      <c r="H66" s="57"/>
      <c r="I66" s="57"/>
      <c r="J66" s="57"/>
      <c r="K66" s="52"/>
      <c r="L66" s="57"/>
      <c r="M66" s="58"/>
      <c r="N66" s="57"/>
      <c r="S66" s="12" t="str">
        <f>IF(ISERROR(VLOOKUP(D66,$D$37:D65,1,FALSE)),"","o")</f>
        <v/>
      </c>
      <c r="T66" s="12" t="str">
        <f>IF(ISERROR(VLOOKUP(D66,D67:$D$144,1,FALSE)),"","o")</f>
        <v/>
      </c>
      <c r="U66" s="12" t="str">
        <f t="shared" si="9"/>
        <v/>
      </c>
      <c r="V66" s="12" t="str">
        <f>IF(ISERROR(VLOOKUP(L67,L$37:L66,1,FALSE)),"","o")</f>
        <v/>
      </c>
      <c r="W66" s="12" t="str">
        <f>IF(ISERROR(VLOOKUP(L67,L96:L$143,1,FALSE)),"","o")</f>
        <v/>
      </c>
      <c r="X66" s="12" t="str">
        <f t="shared" si="3"/>
        <v/>
      </c>
      <c r="Z66" s="12" t="str">
        <f>IF(ISERROR(VLOOKUP(N67,N$37:N66,1,FALSE)),"","o")</f>
        <v/>
      </c>
      <c r="AA66" s="12" t="str">
        <f>IF(ISERROR(VLOOKUP(N67,N69:PS$144,1,FALSE)),"","o")</f>
        <v/>
      </c>
      <c r="AB66" s="12" t="str">
        <f t="shared" si="4"/>
        <v/>
      </c>
      <c r="AE66" s="13" t="str">
        <f t="shared" si="5"/>
        <v/>
      </c>
      <c r="AF66" s="10" t="str">
        <f t="shared" si="6"/>
        <v/>
      </c>
      <c r="AG66" s="10" t="str">
        <f t="shared" si="7"/>
        <v/>
      </c>
      <c r="AH66" s="3" t="str">
        <f>CONCATENATE(A66," ",B66)</f>
        <v xml:space="preserve"> à mettre dans les ruraux les 5 prochaines années</v>
      </c>
    </row>
    <row r="67" spans="1:34" ht="6" customHeight="1" x14ac:dyDescent="0.2">
      <c r="A67" s="52"/>
      <c r="B67" s="52"/>
      <c r="C67" s="52"/>
      <c r="D67" s="58"/>
      <c r="E67" s="52"/>
      <c r="F67" s="52"/>
      <c r="G67" s="52"/>
      <c r="H67" s="52"/>
      <c r="I67" s="52"/>
      <c r="J67" s="52"/>
      <c r="K67" s="52"/>
      <c r="L67" s="58"/>
      <c r="M67" s="58"/>
      <c r="N67" s="58"/>
      <c r="S67" s="12" t="str">
        <f>IF(ISERROR(VLOOKUP(D67,$D$37:D66,1,FALSE)),"","o")</f>
        <v/>
      </c>
      <c r="T67" s="12" t="str">
        <f>IF(ISERROR(VLOOKUP(D67,D68:$D$144,1,FALSE)),"","o")</f>
        <v/>
      </c>
      <c r="U67" s="12" t="str">
        <f t="shared" si="9"/>
        <v/>
      </c>
      <c r="V67" s="12" t="str">
        <f>IF(ISERROR(VLOOKUP(L68,L$37:L67,1,FALSE)),"","o")</f>
        <v/>
      </c>
      <c r="W67" s="12" t="str">
        <f>IF(ISERROR(VLOOKUP(L68,L70:L$143,1,FALSE)),"","o")</f>
        <v/>
      </c>
      <c r="X67" s="12" t="str">
        <f>IF(OR(V67="o",W67="o"),"o","")</f>
        <v/>
      </c>
      <c r="Z67" s="12" t="str">
        <f>IF(ISERROR(VLOOKUP(N68,N$37:N124,1,FALSE)),"","o")</f>
        <v/>
      </c>
      <c r="AA67" s="12" t="str">
        <f>IF(ISERROR(VLOOKUP(N68,N70:PS$144,1,FALSE)),"","o")</f>
        <v/>
      </c>
      <c r="AB67" s="12" t="str">
        <f>IF(OR(Z67="o",AA67="o"),"o","")</f>
        <v/>
      </c>
      <c r="AE67" s="13" t="str">
        <f t="shared" si="5"/>
        <v/>
      </c>
      <c r="AF67" s="10" t="str">
        <f t="shared" si="6"/>
        <v/>
      </c>
      <c r="AG67" s="10" t="str">
        <f t="shared" si="7"/>
        <v/>
      </c>
    </row>
    <row r="68" spans="1:34" x14ac:dyDescent="0.2">
      <c r="A68" s="51" t="s">
        <v>186</v>
      </c>
      <c r="B68" s="52"/>
      <c r="C68" s="52"/>
      <c r="D68" s="58"/>
      <c r="E68" s="52"/>
      <c r="F68" s="52"/>
      <c r="G68" s="52"/>
      <c r="H68" s="52"/>
      <c r="I68" s="52"/>
      <c r="J68" s="52"/>
      <c r="K68" s="52"/>
      <c r="L68" s="58"/>
      <c r="M68" s="58"/>
      <c r="N68" s="58"/>
      <c r="S68" s="12" t="str">
        <f>IF(ISERROR(VLOOKUP(D68,$D$37:D67,1,FALSE)),"","o")</f>
        <v/>
      </c>
      <c r="T68" s="12" t="str">
        <f>IF(ISERROR(VLOOKUP(D68,D69:$D$144,1,FALSE)),"","o")</f>
        <v/>
      </c>
      <c r="U68" s="12" t="str">
        <f t="shared" si="9"/>
        <v/>
      </c>
      <c r="V68" s="12" t="str">
        <f>IF(ISERROR(VLOOKUP(L69,L$37:L68,1,FALSE)),"","o")</f>
        <v/>
      </c>
      <c r="W68" s="12" t="str">
        <f>IF(ISERROR(VLOOKUP(L69,L70:L$143,1,FALSE)),"","o")</f>
        <v/>
      </c>
      <c r="X68" s="12" t="str">
        <f>IF(OR(V68="o",W68="o"),"o","")</f>
        <v/>
      </c>
      <c r="Z68" s="12" t="str">
        <f>IF(ISERROR(VLOOKUP(N69,N$37:N124,1,FALSE)),"","o")</f>
        <v/>
      </c>
      <c r="AA68" s="12" t="str">
        <f>IF(ISERROR(VLOOKUP(N69,N71:PS$144,1,FALSE)),"","o")</f>
        <v/>
      </c>
      <c r="AB68" s="12" t="str">
        <f>IF(OR(Z68="o",AA68="o"),"o","")</f>
        <v/>
      </c>
      <c r="AE68" s="13" t="str">
        <f t="shared" si="5"/>
        <v/>
      </c>
      <c r="AF68" s="10" t="str">
        <f t="shared" si="6"/>
        <v/>
      </c>
      <c r="AG68" s="10" t="str">
        <f t="shared" si="7"/>
        <v/>
      </c>
    </row>
    <row r="69" spans="1:34" x14ac:dyDescent="0.2">
      <c r="A69" s="59"/>
      <c r="B69" s="52" t="s">
        <v>189</v>
      </c>
      <c r="C69" s="52"/>
      <c r="D69" s="57"/>
      <c r="E69" s="52"/>
      <c r="F69" s="57"/>
      <c r="G69" s="57"/>
      <c r="H69" s="57"/>
      <c r="I69" s="57"/>
      <c r="J69" s="57"/>
      <c r="K69" s="52"/>
      <c r="L69" s="57"/>
      <c r="M69" s="58"/>
      <c r="N69" s="57"/>
      <c r="S69" s="12" t="str">
        <f>IF(ISERROR(VLOOKUP(D69,$D$37:D68,1,FALSE)),"","o")</f>
        <v/>
      </c>
      <c r="T69" s="12" t="str">
        <f>IF(ISERROR(VLOOKUP(D69,D70:$D$144,1,FALSE)),"","o")</f>
        <v/>
      </c>
      <c r="U69" s="12" t="str">
        <f t="shared" si="9"/>
        <v/>
      </c>
      <c r="V69" s="12" t="str">
        <f>IF(ISERROR(VLOOKUP(L70,L$37:L69,1,FALSE)),"","o")</f>
        <v/>
      </c>
      <c r="W69" s="12" t="str">
        <f>IF(ISERROR(VLOOKUP(L70,L71:L$143,1,FALSE)),"","o")</f>
        <v/>
      </c>
      <c r="X69" s="12" t="str">
        <f t="shared" ref="X69" si="22">IF(OR(V69="o",W69="o"),"o","")</f>
        <v/>
      </c>
      <c r="Z69" s="12" t="str">
        <f>IF(ISERROR(VLOOKUP(N70,N$37:N68,1,FALSE)),"","o")</f>
        <v/>
      </c>
      <c r="AA69" s="12" t="str">
        <f>IF(ISERROR(VLOOKUP(N70,N74:PS$144,1,FALSE)),"","o")</f>
        <v/>
      </c>
      <c r="AB69" s="12" t="str">
        <f t="shared" ref="AB69" si="23">IF(OR(Z69="o",AA69="o"),"o","")</f>
        <v/>
      </c>
      <c r="AE69" s="13" t="str">
        <f t="shared" si="5"/>
        <v/>
      </c>
      <c r="AF69" s="10" t="str">
        <f t="shared" si="6"/>
        <v/>
      </c>
      <c r="AG69" s="10" t="str">
        <f t="shared" si="7"/>
        <v/>
      </c>
      <c r="AH69" s="3" t="str">
        <f t="shared" ref="AH69:AH76" si="24">CONCATENATE(A69," ",B69)</f>
        <v xml:space="preserve"> des machines utilisées sont en copropriété</v>
      </c>
    </row>
    <row r="70" spans="1:34" x14ac:dyDescent="0.2">
      <c r="A70" s="59"/>
      <c r="B70" s="52" t="s">
        <v>188</v>
      </c>
      <c r="C70" s="52"/>
      <c r="D70" s="57"/>
      <c r="E70" s="52"/>
      <c r="F70" s="57"/>
      <c r="G70" s="57"/>
      <c r="H70" s="57"/>
      <c r="I70" s="57"/>
      <c r="J70" s="57"/>
      <c r="K70" s="52"/>
      <c r="L70" s="57"/>
      <c r="M70" s="58"/>
      <c r="N70" s="57"/>
      <c r="S70" s="12" t="str">
        <f>IF(ISERROR(VLOOKUP(D70,$D$37:D69,1,FALSE)),"","o")</f>
        <v/>
      </c>
      <c r="T70" s="12" t="str">
        <f>IF(ISERROR(VLOOKUP(D70,D71:$D$144,1,FALSE)),"","o")</f>
        <v/>
      </c>
      <c r="U70" s="12" t="str">
        <f t="shared" si="9"/>
        <v/>
      </c>
      <c r="V70" s="12" t="str">
        <f>IF(ISERROR(VLOOKUP(L71,L$37:L70,1,FALSE)),"","o")</f>
        <v/>
      </c>
      <c r="W70" s="12" t="str">
        <f>IF(ISERROR(VLOOKUP(L71,L74:L$143,1,FALSE)),"","o")</f>
        <v/>
      </c>
      <c r="X70" s="12" t="str">
        <f t="shared" ref="X70:X74" si="25">IF(OR(V70="o",W70="o"),"o","")</f>
        <v/>
      </c>
      <c r="Z70" s="12" t="str">
        <f>IF(ISERROR(VLOOKUP(N71,N$37:N70,1,FALSE)),"","o")</f>
        <v/>
      </c>
      <c r="AA70" s="12" t="str">
        <f>IF(ISERROR(VLOOKUP(N71,N76:PS$144,1,FALSE)),"","o")</f>
        <v/>
      </c>
      <c r="AB70" s="12" t="str">
        <f t="shared" ref="AB70:AB74" si="26">IF(OR(Z70="o",AA70="o"),"o","")</f>
        <v/>
      </c>
      <c r="AE70" s="13" t="str">
        <f t="shared" ref="AE70" si="27">IF(D70="","",D70)</f>
        <v/>
      </c>
      <c r="AF70" s="10" t="str">
        <f t="shared" ref="AF70" si="28">IF(L70="","",L70)</f>
        <v/>
      </c>
      <c r="AG70" s="10" t="str">
        <f t="shared" ref="AG70" si="29">IF(N70="","",N70)</f>
        <v/>
      </c>
      <c r="AH70" s="3" t="str">
        <f t="shared" si="24"/>
        <v xml:space="preserve"> des machines utilisées sont louées à des tiers</v>
      </c>
    </row>
    <row r="71" spans="1:34" x14ac:dyDescent="0.2">
      <c r="A71" s="59"/>
      <c r="B71" s="52" t="s">
        <v>187</v>
      </c>
      <c r="C71" s="52"/>
      <c r="D71" s="57"/>
      <c r="E71" s="52"/>
      <c r="F71" s="57"/>
      <c r="G71" s="57"/>
      <c r="H71" s="57"/>
      <c r="I71" s="57"/>
      <c r="J71" s="57"/>
      <c r="K71" s="52"/>
      <c r="L71" s="57"/>
      <c r="M71" s="58"/>
      <c r="N71" s="57"/>
      <c r="S71" s="12" t="str">
        <f>IF(ISERROR(VLOOKUP(D71,$D$37:D70,1,FALSE)),"","o")</f>
        <v/>
      </c>
      <c r="T71" s="12" t="str">
        <f>IF(ISERROR(VLOOKUP(D71,D74:$D$144,1,FALSE)),"","o")</f>
        <v/>
      </c>
      <c r="U71" s="12" t="str">
        <f t="shared" si="9"/>
        <v/>
      </c>
      <c r="V71" s="12" t="str">
        <f>IF(ISERROR(VLOOKUP(L74,L$37:L71,1,FALSE)),"","o")</f>
        <v/>
      </c>
      <c r="W71" s="12" t="str">
        <f>IF(ISERROR(VLOOKUP(L74,L76:L$143,1,FALSE)),"","o")</f>
        <v/>
      </c>
      <c r="X71" s="12" t="str">
        <f t="shared" si="25"/>
        <v/>
      </c>
      <c r="Z71" s="12" t="str">
        <f>IF(ISERROR(VLOOKUP(N74,N$37:N71,1,FALSE)),"","o")</f>
        <v/>
      </c>
      <c r="AA71" s="12" t="str">
        <f>IF(ISERROR(VLOOKUP(N74,N77:PS$144,1,FALSE)),"","o")</f>
        <v/>
      </c>
      <c r="AB71" s="12" t="str">
        <f t="shared" si="26"/>
        <v/>
      </c>
      <c r="AE71" s="13" t="str">
        <f t="shared" ref="AE71:AE76" si="30">IF(D71="","",D71)</f>
        <v/>
      </c>
      <c r="AF71" s="10" t="str">
        <f t="shared" ref="AF71:AF76" si="31">IF(L71="","",L71)</f>
        <v/>
      </c>
      <c r="AG71" s="10" t="str">
        <f t="shared" ref="AG71:AG76" si="32">IF(N71="","",N71)</f>
        <v/>
      </c>
      <c r="AH71" s="3" t="str">
        <f t="shared" si="24"/>
        <v xml:space="preserve"> des travaux mécanisés sont réalisés par des tiers</v>
      </c>
    </row>
    <row r="72" spans="1:34" x14ac:dyDescent="0.2">
      <c r="A72" s="59"/>
      <c r="B72" s="52" t="s">
        <v>204</v>
      </c>
      <c r="C72" s="52"/>
      <c r="D72" s="57"/>
      <c r="E72" s="52"/>
      <c r="F72" s="57"/>
      <c r="G72" s="57"/>
      <c r="H72" s="57"/>
      <c r="I72" s="57"/>
      <c r="J72" s="57"/>
      <c r="K72" s="52"/>
      <c r="L72" s="57"/>
      <c r="M72" s="58"/>
      <c r="N72" s="57"/>
      <c r="S72" s="12" t="str">
        <f>IF(ISERROR(VLOOKUP(D72,$D$37:D71,1,FALSE)),"","o")</f>
        <v/>
      </c>
      <c r="T72" s="12" t="str">
        <f>IF(ISERROR(VLOOKUP(D72,D74:$D$144,1,FALSE)),"","o")</f>
        <v/>
      </c>
      <c r="U72" s="12" t="str">
        <f t="shared" ref="U72:U73" si="33">IF(OR(S72="o",T72="o"),"o","")</f>
        <v/>
      </c>
      <c r="V72" s="12" t="str">
        <f>IF(ISERROR(VLOOKUP(L74,L$37:L72,1,FALSE)),"","o")</f>
        <v/>
      </c>
      <c r="W72" s="12" t="str">
        <f>IF(ISERROR(VLOOKUP(L74,L76:L$143,1,FALSE)),"","o")</f>
        <v/>
      </c>
      <c r="X72" s="12" t="str">
        <f t="shared" si="25"/>
        <v/>
      </c>
      <c r="Z72" s="12" t="str">
        <f>IF(ISERROR(VLOOKUP(N74,N$37:N72,1,FALSE)),"","o")</f>
        <v/>
      </c>
      <c r="AA72" s="12" t="str">
        <f>IF(ISERROR(VLOOKUP(N74,N77:PS$144,1,FALSE)),"","o")</f>
        <v/>
      </c>
      <c r="AB72" s="12" t="str">
        <f t="shared" si="26"/>
        <v/>
      </c>
      <c r="AE72" s="13" t="str">
        <f>IF(D72="","",D72)</f>
        <v/>
      </c>
      <c r="AF72" s="10" t="str">
        <f>IF(L72="","",L72)</f>
        <v/>
      </c>
      <c r="AG72" s="10" t="str">
        <f>IF(N72="","",N72)</f>
        <v/>
      </c>
      <c r="AH72" s="3" t="str">
        <f t="shared" si="24"/>
        <v xml:space="preserve"> tracteurs en propriété et immatriculés</v>
      </c>
    </row>
    <row r="73" spans="1:34" x14ac:dyDescent="0.2">
      <c r="A73" s="52" t="s">
        <v>205</v>
      </c>
      <c r="B73" s="62"/>
      <c r="C73" s="52"/>
      <c r="D73" s="57"/>
      <c r="E73" s="52"/>
      <c r="F73" s="57"/>
      <c r="G73" s="57"/>
      <c r="H73" s="57"/>
      <c r="I73" s="57"/>
      <c r="J73" s="57"/>
      <c r="K73" s="52"/>
      <c r="L73" s="57"/>
      <c r="M73" s="58"/>
      <c r="N73" s="57"/>
      <c r="S73" s="12" t="str">
        <f>IF(ISERROR(VLOOKUP(D73,$D$37:D71,1,FALSE)),"","o")</f>
        <v/>
      </c>
      <c r="T73" s="12" t="str">
        <f>IF(ISERROR(VLOOKUP(D73,D74:$D$144,1,FALSE)),"","o")</f>
        <v/>
      </c>
      <c r="U73" s="12" t="str">
        <f t="shared" si="33"/>
        <v/>
      </c>
      <c r="V73" s="12" t="str">
        <f>IF(ISERROR(VLOOKUP(L74,L$37:L73,1,FALSE)),"","o")</f>
        <v/>
      </c>
      <c r="W73" s="12" t="str">
        <f>IF(ISERROR(VLOOKUP(L74,L76:L$143,1,FALSE)),"","o")</f>
        <v/>
      </c>
      <c r="X73" s="12" t="str">
        <f t="shared" si="25"/>
        <v/>
      </c>
      <c r="Z73" s="12" t="str">
        <f>IF(ISERROR(VLOOKUP(N74,N$37:N73,1,FALSE)),"","o")</f>
        <v/>
      </c>
      <c r="AA73" s="12" t="str">
        <f>IF(ISERROR(VLOOKUP(N74,N77:PS$144,1,FALSE)),"","o")</f>
        <v/>
      </c>
      <c r="AB73" s="12" t="str">
        <f t="shared" si="26"/>
        <v/>
      </c>
      <c r="AE73" s="13" t="str">
        <f>IF(D73="","",D73)</f>
        <v/>
      </c>
      <c r="AF73" s="10" t="str">
        <f>IF(L73="","",L73)</f>
        <v/>
      </c>
      <c r="AG73" s="10" t="str">
        <f>IF(N73="","",N73)</f>
        <v/>
      </c>
      <c r="AH73" s="3" t="str">
        <f t="shared" si="24"/>
        <v xml:space="preserve">Puissance du gros tracteur : </v>
      </c>
    </row>
    <row r="74" spans="1:34" x14ac:dyDescent="0.2">
      <c r="A74" s="52" t="s">
        <v>190</v>
      </c>
      <c r="B74" s="62"/>
      <c r="C74" s="52"/>
      <c r="D74" s="57"/>
      <c r="E74" s="52"/>
      <c r="F74" s="57"/>
      <c r="G74" s="57"/>
      <c r="H74" s="57"/>
      <c r="I74" s="57"/>
      <c r="J74" s="57"/>
      <c r="K74" s="52"/>
      <c r="L74" s="57"/>
      <c r="M74" s="58"/>
      <c r="N74" s="57"/>
      <c r="S74" s="12" t="str">
        <f>IF(ISERROR(VLOOKUP(D74,$D$37:D71,1,FALSE)),"","o")</f>
        <v/>
      </c>
      <c r="T74" s="12" t="str">
        <f>IF(ISERROR(VLOOKUP(D74,D76:$D$144,1,FALSE)),"","o")</f>
        <v/>
      </c>
      <c r="U74" s="12" t="str">
        <f t="shared" si="9"/>
        <v/>
      </c>
      <c r="V74" s="12" t="str">
        <f>IF(ISERROR(VLOOKUP(L76,L$37:L74,1,FALSE)),"","o")</f>
        <v/>
      </c>
      <c r="W74" s="12" t="str">
        <f>IF(ISERROR(VLOOKUP(L76,L77:L$143,1,FALSE)),"","o")</f>
        <v/>
      </c>
      <c r="X74" s="12" t="str">
        <f t="shared" si="25"/>
        <v/>
      </c>
      <c r="Z74" s="12" t="str">
        <f>IF(ISERROR(VLOOKUP(N76,N$37:N74,1,FALSE)),"","o")</f>
        <v/>
      </c>
      <c r="AA74" s="12" t="str">
        <f>IF(ISERROR(VLOOKUP(N76,N96:PS$144,1,FALSE)),"","o")</f>
        <v/>
      </c>
      <c r="AB74" s="12" t="str">
        <f t="shared" si="26"/>
        <v/>
      </c>
      <c r="AE74" s="13" t="str">
        <f t="shared" si="30"/>
        <v/>
      </c>
      <c r="AF74" s="10" t="str">
        <f t="shared" si="31"/>
        <v/>
      </c>
      <c r="AG74" s="10" t="str">
        <f t="shared" si="32"/>
        <v/>
      </c>
      <c r="AH74" s="3" t="str">
        <f t="shared" si="24"/>
        <v xml:space="preserve">Etat du parc pachines : </v>
      </c>
    </row>
    <row r="75" spans="1:34" x14ac:dyDescent="0.2">
      <c r="A75" s="61"/>
      <c r="B75" s="63" t="s">
        <v>206</v>
      </c>
      <c r="C75" s="52"/>
      <c r="D75" s="57"/>
      <c r="E75" s="52"/>
      <c r="F75" s="57"/>
      <c r="G75" s="57"/>
      <c r="H75" s="57"/>
      <c r="I75" s="57"/>
      <c r="J75" s="57"/>
      <c r="K75" s="52"/>
      <c r="L75" s="57"/>
      <c r="M75" s="58"/>
      <c r="N75" s="57"/>
      <c r="S75" s="12" t="str">
        <f>IF(ISERROR(VLOOKUP(D75,$D$37:D73,1,FALSE)),"","o")</f>
        <v/>
      </c>
      <c r="T75" s="12" t="str">
        <f>IF(ISERROR(VLOOKUP(D75,D76:$D$144,1,FALSE)),"","o")</f>
        <v/>
      </c>
      <c r="U75" s="12" t="str">
        <f t="shared" ref="U75" si="34">IF(OR(S75="o",T75="o"),"o","")</f>
        <v/>
      </c>
      <c r="V75" s="12" t="str">
        <f>IF(ISERROR(VLOOKUP(L76,L$37:L75,1,FALSE)),"","o")</f>
        <v/>
      </c>
      <c r="W75" s="12" t="str">
        <f>IF(ISERROR(VLOOKUP(L76,L124:L$143,1,FALSE)),"","o")</f>
        <v/>
      </c>
      <c r="X75" s="12" t="str">
        <f>IF(OR(V75="o",W75="o"),"o","")</f>
        <v/>
      </c>
      <c r="Z75" s="12" t="str">
        <f>IF(ISERROR(VLOOKUP(N76,N$37:N75,1,FALSE)),"","o")</f>
        <v/>
      </c>
      <c r="AA75" s="12" t="str">
        <f>IF(ISERROR(VLOOKUP(N76,N96:PS$144,1,FALSE)),"","o")</f>
        <v/>
      </c>
      <c r="AB75" s="12" t="str">
        <f>IF(OR(Z75="o",AA75="o"),"o","")</f>
        <v/>
      </c>
      <c r="AE75" s="13" t="str">
        <f t="shared" ref="AE75" si="35">IF(D75="","",D75)</f>
        <v/>
      </c>
      <c r="AF75" s="10" t="str">
        <f t="shared" ref="AF75" si="36">IF(L75="","",L75)</f>
        <v/>
      </c>
      <c r="AG75" s="10" t="str">
        <f t="shared" ref="AG75" si="37">IF(N75="","",N75)</f>
        <v/>
      </c>
      <c r="AH75" s="3" t="str">
        <f t="shared" si="24"/>
        <v xml:space="preserve"> de frais annuels d'entretien de la mécanisation</v>
      </c>
    </row>
    <row r="76" spans="1:34" x14ac:dyDescent="0.2">
      <c r="A76" s="61"/>
      <c r="B76" s="63" t="s">
        <v>191</v>
      </c>
      <c r="C76" s="52"/>
      <c r="D76" s="57"/>
      <c r="E76" s="52"/>
      <c r="F76" s="57"/>
      <c r="G76" s="57"/>
      <c r="H76" s="57"/>
      <c r="I76" s="57"/>
      <c r="J76" s="57"/>
      <c r="K76" s="52"/>
      <c r="L76" s="57"/>
      <c r="M76" s="58"/>
      <c r="N76" s="57"/>
      <c r="S76" s="12" t="str">
        <f>IF(ISERROR(VLOOKUP(D76,$D$37:D74,1,FALSE)),"","o")</f>
        <v/>
      </c>
      <c r="T76" s="12" t="str">
        <f>IF(ISERROR(VLOOKUP(D76,D77:$D$144,1,FALSE)),"","o")</f>
        <v/>
      </c>
      <c r="U76" s="12" t="str">
        <f t="shared" si="9"/>
        <v/>
      </c>
      <c r="V76" s="12" t="str">
        <f>IF(ISERROR(VLOOKUP(L77,L$37:L76,1,FALSE)),"","o")</f>
        <v/>
      </c>
      <c r="W76" s="12" t="str">
        <f>IF(ISERROR(VLOOKUP(L77,L125:L$143,1,FALSE)),"","o")</f>
        <v/>
      </c>
      <c r="X76" s="12" t="str">
        <f>IF(OR(V76="o",W76="o"),"o","")</f>
        <v/>
      </c>
      <c r="Z76" s="12" t="str">
        <f>IF(ISERROR(VLOOKUP(N77,N$37:N76,1,FALSE)),"","o")</f>
        <v/>
      </c>
      <c r="AA76" s="12" t="str">
        <f>IF(ISERROR(VLOOKUP(N77,N97:PS$144,1,FALSE)),"","o")</f>
        <v/>
      </c>
      <c r="AB76" s="12" t="str">
        <f>IF(OR(Z76="o",AA76="o"),"o","")</f>
        <v/>
      </c>
      <c r="AE76" s="13" t="str">
        <f t="shared" si="30"/>
        <v/>
      </c>
      <c r="AF76" s="10" t="str">
        <f t="shared" si="31"/>
        <v/>
      </c>
      <c r="AG76" s="10" t="str">
        <f t="shared" si="32"/>
        <v/>
      </c>
      <c r="AH76" s="3" t="str">
        <f t="shared" si="24"/>
        <v xml:space="preserve"> d'investissement de mécanisation dans les 3 ans</v>
      </c>
    </row>
    <row r="77" spans="1:34" ht="6" customHeight="1" x14ac:dyDescent="0.2">
      <c r="A77" s="52"/>
      <c r="B77" s="52"/>
      <c r="C77" s="52"/>
      <c r="D77" s="58"/>
      <c r="E77" s="52"/>
      <c r="F77" s="52"/>
      <c r="G77" s="52"/>
      <c r="H77" s="52"/>
      <c r="I77" s="52"/>
      <c r="J77" s="52"/>
      <c r="K77" s="52"/>
      <c r="L77" s="58"/>
      <c r="M77" s="58"/>
      <c r="N77" s="58"/>
      <c r="S77" s="12" t="str">
        <f>IF(ISERROR(VLOOKUP(D77,$D$37:D76,1,FALSE)),"","o")</f>
        <v/>
      </c>
      <c r="T77" s="12" t="str">
        <f>IF(ISERROR(VLOOKUP(D77,D96:$D$144,1,FALSE)),"","o")</f>
        <v/>
      </c>
      <c r="U77" s="12" t="str">
        <f t="shared" si="9"/>
        <v/>
      </c>
      <c r="V77" s="12" t="str">
        <f>IF(ISERROR(VLOOKUP(#REF!,L$37:L77,1,FALSE)),"","o")</f>
        <v/>
      </c>
      <c r="W77" s="12" t="str">
        <f>IF(ISERROR(VLOOKUP(#REF!,L97:L$143,1,FALSE)),"","o")</f>
        <v/>
      </c>
      <c r="X77" s="12" t="str">
        <f t="shared" si="3"/>
        <v/>
      </c>
      <c r="Z77" s="12" t="str">
        <f>IF(ISERROR(VLOOKUP(#REF!,N$37:N77,1,FALSE)),"","o")</f>
        <v/>
      </c>
      <c r="AA77" s="12" t="str">
        <f>IF(ISERROR(VLOOKUP(#REF!,N98:PS$144,1,FALSE)),"","o")</f>
        <v/>
      </c>
      <c r="AB77" s="12" t="str">
        <f t="shared" si="4"/>
        <v/>
      </c>
      <c r="AE77" s="13" t="str">
        <f t="shared" ref="AE77:AE125" si="38">IF(D77="","",D77)</f>
        <v/>
      </c>
      <c r="AF77" s="10" t="str">
        <f t="shared" ref="AF77:AF125" si="39">IF(L77="","",L77)</f>
        <v/>
      </c>
      <c r="AG77" s="10" t="str">
        <f t="shared" ref="AG77:AG125" si="40">IF(N77="","",N77)</f>
        <v/>
      </c>
    </row>
    <row r="78" spans="1:34" ht="15" x14ac:dyDescent="0.25">
      <c r="A78" s="68" t="s">
        <v>210</v>
      </c>
      <c r="B78" s="69"/>
      <c r="C78" s="69"/>
      <c r="D78" s="70"/>
      <c r="E78" s="69"/>
      <c r="F78" s="69"/>
      <c r="G78" s="69"/>
      <c r="H78" s="69"/>
      <c r="I78" s="69"/>
      <c r="J78" s="69"/>
      <c r="K78" s="69"/>
      <c r="L78" s="69"/>
      <c r="M78" s="69"/>
      <c r="N78" s="69"/>
      <c r="S78" s="12"/>
      <c r="T78" s="12"/>
      <c r="U78" s="12"/>
      <c r="V78" s="12"/>
      <c r="W78" s="12"/>
      <c r="X78" s="12"/>
      <c r="Z78" s="12"/>
      <c r="AA78" s="12"/>
      <c r="AB78" s="12"/>
      <c r="AE78" s="13"/>
    </row>
    <row r="79" spans="1:34" x14ac:dyDescent="0.2">
      <c r="A79" s="56"/>
      <c r="B79" s="52" t="s">
        <v>209</v>
      </c>
      <c r="C79" s="52"/>
      <c r="D79" s="57"/>
      <c r="E79" s="52"/>
      <c r="F79" s="57"/>
      <c r="G79" s="57"/>
      <c r="H79" s="57"/>
      <c r="I79" s="57"/>
      <c r="J79" s="57"/>
      <c r="K79" s="52"/>
      <c r="L79" s="57"/>
      <c r="M79" s="58"/>
      <c r="N79" s="57"/>
      <c r="S79" s="12" t="str">
        <f>IF(ISERROR(VLOOKUP(D79,$D$37:D78,1,FALSE)),"","o")</f>
        <v/>
      </c>
      <c r="T79" s="12" t="str">
        <f>IF(ISERROR(VLOOKUP(D79,D86:$D$144,1,FALSE)),"","o")</f>
        <v/>
      </c>
      <c r="U79" s="12" t="str">
        <f t="shared" ref="U79:U80" si="41">IF(OR(S79="o",T79="o"),"o","")</f>
        <v/>
      </c>
      <c r="V79" s="12" t="str">
        <f>IF(ISERROR(VLOOKUP(#REF!,L$37:L79,1,FALSE)),"","o")</f>
        <v/>
      </c>
      <c r="W79" s="12" t="str">
        <f>IF(ISERROR(VLOOKUP(#REF!,L86:L$143,1,FALSE)),"","o")</f>
        <v/>
      </c>
      <c r="X79" s="12" t="str">
        <f t="shared" ref="X79:X80" si="42">IF(OR(V79="o",W79="o"),"o","")</f>
        <v/>
      </c>
      <c r="Z79" s="12" t="str">
        <f>IF(ISERROR(VLOOKUP(#REF!,N$37:N79,1,FALSE)),"","o")</f>
        <v/>
      </c>
      <c r="AA79" s="12" t="str">
        <f>IF(ISERROR(VLOOKUP(#REF!,N86:PS$144,1,FALSE)),"","o")</f>
        <v/>
      </c>
      <c r="AB79" s="12" t="str">
        <f t="shared" ref="AB79:AB80" si="43">IF(OR(Z79="o",AA79="o"),"o","")</f>
        <v/>
      </c>
      <c r="AE79" s="13" t="str">
        <f>IF(D79="","",D79)</f>
        <v/>
      </c>
      <c r="AF79" s="10" t="str">
        <f>IF(L79="","",L79)</f>
        <v/>
      </c>
      <c r="AG79" s="10" t="str">
        <f>IF(N79="","",N79)</f>
        <v/>
      </c>
      <c r="AH79" s="3" t="str">
        <f t="shared" ref="AH79:AH80" si="44">CONCATENATE(A79," ",B79)</f>
        <v xml:space="preserve"> personnes actives sur l'exploitation</v>
      </c>
    </row>
    <row r="80" spans="1:34" x14ac:dyDescent="0.2">
      <c r="A80" s="52" t="s">
        <v>213</v>
      </c>
      <c r="B80" s="62"/>
      <c r="C80" s="52"/>
      <c r="D80" s="57"/>
      <c r="E80" s="52"/>
      <c r="F80" s="57"/>
      <c r="G80" s="57"/>
      <c r="H80" s="57"/>
      <c r="I80" s="57"/>
      <c r="J80" s="57"/>
      <c r="K80" s="52"/>
      <c r="L80" s="57"/>
      <c r="M80" s="58"/>
      <c r="N80" s="57"/>
      <c r="S80" s="12" t="str">
        <f>IF(ISERROR(VLOOKUP(D80,$D$37:D77,1,FALSE)),"","o")</f>
        <v/>
      </c>
      <c r="T80" s="12" t="str">
        <f>IF(ISERROR(VLOOKUP(D80,D86:$D$144,1,FALSE)),"","o")</f>
        <v/>
      </c>
      <c r="U80" s="12" t="str">
        <f t="shared" si="41"/>
        <v/>
      </c>
      <c r="V80" s="12" t="str">
        <f>IF(ISERROR(VLOOKUP(#REF!,L$37:L80,1,FALSE)),"","o")</f>
        <v/>
      </c>
      <c r="W80" s="12" t="str">
        <f>IF(ISERROR(VLOOKUP(#REF!,L86:L$143,1,FALSE)),"","o")</f>
        <v/>
      </c>
      <c r="X80" s="12" t="str">
        <f t="shared" si="42"/>
        <v/>
      </c>
      <c r="Z80" s="12" t="str">
        <f>IF(ISERROR(VLOOKUP(#REF!,N$37:N80,1,FALSE)),"","o")</f>
        <v/>
      </c>
      <c r="AA80" s="12" t="str">
        <f>IF(ISERROR(VLOOKUP(#REF!,N102:PS$144,1,FALSE)),"","o")</f>
        <v/>
      </c>
      <c r="AB80" s="12" t="str">
        <f t="shared" si="43"/>
        <v/>
      </c>
      <c r="AE80" s="13" t="str">
        <f t="shared" ref="AE80" si="45">IF(D80="","",D80)</f>
        <v/>
      </c>
      <c r="AF80" s="10" t="str">
        <f t="shared" ref="AF80" si="46">IF(L80="","",L80)</f>
        <v/>
      </c>
      <c r="AG80" s="10" t="str">
        <f t="shared" ref="AG80" si="47">IF(N80="","",N80)</f>
        <v/>
      </c>
      <c r="AH80" s="3" t="str">
        <f t="shared" si="44"/>
        <v xml:space="preserve">Charge en travail physique : </v>
      </c>
    </row>
    <row r="81" spans="1:34" x14ac:dyDescent="0.2">
      <c r="A81" s="52" t="s">
        <v>214</v>
      </c>
      <c r="B81" s="62"/>
      <c r="C81" s="52"/>
      <c r="D81" s="57"/>
      <c r="E81" s="52"/>
      <c r="F81" s="57"/>
      <c r="G81" s="57"/>
      <c r="H81" s="57"/>
      <c r="I81" s="57"/>
      <c r="J81" s="57"/>
      <c r="K81" s="52"/>
      <c r="L81" s="57"/>
      <c r="M81" s="58"/>
      <c r="N81" s="57"/>
      <c r="S81" s="12" t="str">
        <f>IF(ISERROR(VLOOKUP(D81,$D$37:D78,1,FALSE)),"","o")</f>
        <v/>
      </c>
      <c r="T81" s="12" t="str">
        <f>IF(ISERROR(VLOOKUP(D81,D86:$D$144,1,FALSE)),"","o")</f>
        <v/>
      </c>
      <c r="U81" s="12" t="str">
        <f t="shared" ref="U81" si="48">IF(OR(S81="o",T81="o"),"o","")</f>
        <v/>
      </c>
      <c r="V81" s="12" t="str">
        <f>IF(ISERROR(VLOOKUP(L86,L$37:L81,1,FALSE)),"","o")</f>
        <v/>
      </c>
      <c r="W81" s="12" t="str">
        <f>IF(ISERROR(VLOOKUP(L86,L96:L$143,1,FALSE)),"","o")</f>
        <v/>
      </c>
      <c r="X81" s="12" t="str">
        <f t="shared" ref="X81" si="49">IF(OR(V81="o",W81="o"),"o","")</f>
        <v/>
      </c>
      <c r="Z81" s="12" t="str">
        <f>IF(ISERROR(VLOOKUP(N86,N$37:N81,1,FALSE)),"","o")</f>
        <v/>
      </c>
      <c r="AA81" s="12" t="str">
        <f>IF(ISERROR(VLOOKUP(N86,N103:PS$144,1,FALSE)),"","o")</f>
        <v/>
      </c>
      <c r="AB81" s="12" t="str">
        <f t="shared" ref="AB81" si="50">IF(OR(Z81="o",AA81="o"),"o","")</f>
        <v/>
      </c>
      <c r="AE81" s="13" t="str">
        <f t="shared" ref="AE81" si="51">IF(D81="","",D81)</f>
        <v/>
      </c>
      <c r="AF81" s="10" t="str">
        <f t="shared" ref="AF81" si="52">IF(L81="","",L81)</f>
        <v/>
      </c>
      <c r="AG81" s="10" t="str">
        <f t="shared" ref="AG81" si="53">IF(N81="","",N81)</f>
        <v/>
      </c>
      <c r="AH81" s="3" t="str">
        <f t="shared" ref="AH81" si="54">CONCATENATE(A81," ",B81)</f>
        <v xml:space="preserve">Charge en travail mentale : </v>
      </c>
    </row>
    <row r="82" spans="1:34" x14ac:dyDescent="0.2">
      <c r="A82" s="52" t="s">
        <v>211</v>
      </c>
      <c r="B82" s="62"/>
      <c r="C82" s="52"/>
      <c r="D82" s="57"/>
      <c r="E82" s="52"/>
      <c r="F82" s="57"/>
      <c r="G82" s="57"/>
      <c r="H82" s="57"/>
      <c r="I82" s="57"/>
      <c r="J82" s="57"/>
      <c r="K82" s="52"/>
      <c r="L82" s="57"/>
      <c r="M82" s="58"/>
      <c r="N82" s="57"/>
      <c r="S82" s="12" t="str">
        <f>IF(ISERROR(VLOOKUP(D82,$D$37:D78,1,FALSE)),"","o")</f>
        <v/>
      </c>
      <c r="T82" s="12" t="str">
        <f>IF(ISERROR(VLOOKUP(D82,D86:$D$144,1,FALSE)),"","o")</f>
        <v/>
      </c>
      <c r="U82" s="12" t="str">
        <f t="shared" ref="U82:U85" si="55">IF(OR(S82="o",T82="o"),"o","")</f>
        <v/>
      </c>
      <c r="V82" s="12" t="str">
        <f>IF(ISERROR(VLOOKUP(#REF!,L$37:L82,1,FALSE)),"","o")</f>
        <v/>
      </c>
      <c r="W82" s="12" t="str">
        <f>IF(ISERROR(VLOOKUP(#REF!,L86:L$143,1,FALSE)),"","o")</f>
        <v/>
      </c>
      <c r="X82" s="12" t="str">
        <f t="shared" ref="X82:X85" si="56">IF(OR(V82="o",W82="o"),"o","")</f>
        <v/>
      </c>
      <c r="Z82" s="12" t="str">
        <f>IF(ISERROR(VLOOKUP(#REF!,N$37:N82,1,FALSE)),"","o")</f>
        <v/>
      </c>
      <c r="AA82" s="12" t="str">
        <f>IF(ISERROR(VLOOKUP(#REF!,N103:PS$144,1,FALSE)),"","o")</f>
        <v/>
      </c>
      <c r="AB82" s="12" t="str">
        <f t="shared" ref="AB82:AB85" si="57">IF(OR(Z82="o",AA82="o"),"o","")</f>
        <v/>
      </c>
      <c r="AE82" s="13" t="str">
        <f t="shared" ref="AE82:AE85" si="58">IF(D82="","",D82)</f>
        <v/>
      </c>
      <c r="AF82" s="10" t="str">
        <f t="shared" ref="AF82:AF85" si="59">IF(L82="","",L82)</f>
        <v/>
      </c>
      <c r="AG82" s="10" t="str">
        <f t="shared" ref="AG82:AG85" si="60">IF(N82="","",N82)</f>
        <v/>
      </c>
      <c r="AH82" s="3" t="str">
        <f t="shared" ref="AH82:AH85" si="61">CONCATENATE(A82," ",B82)</f>
        <v xml:space="preserve">Possibilité d'être remplacé : </v>
      </c>
    </row>
    <row r="83" spans="1:34" x14ac:dyDescent="0.2">
      <c r="A83" s="52" t="s">
        <v>245</v>
      </c>
      <c r="B83" s="62"/>
      <c r="C83" s="52"/>
      <c r="D83" s="57"/>
      <c r="E83" s="52"/>
      <c r="F83" s="57"/>
      <c r="G83" s="57"/>
      <c r="H83" s="57"/>
      <c r="I83" s="57"/>
      <c r="J83" s="57"/>
      <c r="K83" s="52"/>
      <c r="L83" s="57"/>
      <c r="M83" s="58"/>
      <c r="N83" s="57"/>
      <c r="S83" s="12" t="str">
        <f>IF(ISERROR(VLOOKUP(D83,$D$37:D77,1,FALSE)),"","o")</f>
        <v/>
      </c>
      <c r="T83" s="12" t="str">
        <f>IF(ISERROR(VLOOKUP(D83,D85:$D$144,1,FALSE)),"","o")</f>
        <v/>
      </c>
      <c r="U83" s="12" t="str">
        <f t="shared" ref="U83" si="62">IF(OR(S83="o",T83="o"),"o","")</f>
        <v/>
      </c>
      <c r="V83" s="12" t="str">
        <f>IF(ISERROR(VLOOKUP(#REF!,L$37:L83,1,FALSE)),"","o")</f>
        <v/>
      </c>
      <c r="W83" s="12" t="str">
        <f>IF(ISERROR(VLOOKUP(#REF!,L85:L$143,1,FALSE)),"","o")</f>
        <v/>
      </c>
      <c r="X83" s="12" t="str">
        <f t="shared" ref="X83" si="63">IF(OR(V83="o",W83="o"),"o","")</f>
        <v/>
      </c>
      <c r="Z83" s="12" t="str">
        <f>IF(ISERROR(VLOOKUP(#REF!,N$37:N83,1,FALSE)),"","o")</f>
        <v/>
      </c>
      <c r="AA83" s="12" t="str">
        <f>IF(ISERROR(VLOOKUP(#REF!,N102:PS$144,1,FALSE)),"","o")</f>
        <v/>
      </c>
      <c r="AB83" s="12" t="str">
        <f t="shared" ref="AB83" si="64">IF(OR(Z83="o",AA83="o"),"o","")</f>
        <v/>
      </c>
      <c r="AE83" s="13" t="str">
        <f t="shared" ref="AE83" si="65">IF(D83="","",D83)</f>
        <v/>
      </c>
      <c r="AF83" s="10" t="str">
        <f t="shared" ref="AF83" si="66">IF(L83="","",L83)</f>
        <v/>
      </c>
      <c r="AG83" s="10" t="str">
        <f t="shared" ref="AG83" si="67">IF(N83="","",N83)</f>
        <v/>
      </c>
      <c r="AH83" s="3" t="str">
        <f t="shared" ref="AH83" si="68">CONCATENATE(A83," ",B83)</f>
        <v xml:space="preserve">Qualité des relations : </v>
      </c>
    </row>
    <row r="84" spans="1:34" x14ac:dyDescent="0.2">
      <c r="A84" s="52" t="s">
        <v>246</v>
      </c>
      <c r="B84" s="62"/>
      <c r="C84" s="52"/>
      <c r="D84" s="57"/>
      <c r="E84" s="52"/>
      <c r="F84" s="57"/>
      <c r="G84" s="57"/>
      <c r="H84" s="57"/>
      <c r="I84" s="57"/>
      <c r="J84" s="57"/>
      <c r="K84" s="52"/>
      <c r="L84" s="57"/>
      <c r="M84" s="58"/>
      <c r="N84" s="57"/>
      <c r="S84" s="12" t="str">
        <f>IF(ISERROR(VLOOKUP(D84,$D$37:D78,1,FALSE)),"","o")</f>
        <v/>
      </c>
      <c r="T84" s="12" t="str">
        <f>IF(ISERROR(VLOOKUP(D84,D86:$D$144,1,FALSE)),"","o")</f>
        <v/>
      </c>
      <c r="U84" s="12" t="str">
        <f t="shared" ref="U84" si="69">IF(OR(S84="o",T84="o"),"o","")</f>
        <v/>
      </c>
      <c r="V84" s="12" t="str">
        <f>IF(ISERROR(VLOOKUP(#REF!,L$37:L84,1,FALSE)),"","o")</f>
        <v/>
      </c>
      <c r="W84" s="12" t="str">
        <f>IF(ISERROR(VLOOKUP(#REF!,L86:L$143,1,FALSE)),"","o")</f>
        <v/>
      </c>
      <c r="X84" s="12" t="str">
        <f t="shared" ref="X84" si="70">IF(OR(V84="o",W84="o"),"o","")</f>
        <v/>
      </c>
      <c r="Z84" s="12" t="str">
        <f>IF(ISERROR(VLOOKUP(#REF!,N$37:N84,1,FALSE)),"","o")</f>
        <v/>
      </c>
      <c r="AA84" s="12" t="str">
        <f>IF(ISERROR(VLOOKUP(#REF!,N103:PS$144,1,FALSE)),"","o")</f>
        <v/>
      </c>
      <c r="AB84" s="12" t="str">
        <f t="shared" ref="AB84" si="71">IF(OR(Z84="o",AA84="o"),"o","")</f>
        <v/>
      </c>
      <c r="AE84" s="13" t="str">
        <f t="shared" ref="AE84" si="72">IF(D84="","",D84)</f>
        <v/>
      </c>
      <c r="AF84" s="10" t="str">
        <f t="shared" ref="AF84" si="73">IF(L84="","",L84)</f>
        <v/>
      </c>
      <c r="AG84" s="10" t="str">
        <f t="shared" ref="AG84" si="74">IF(N84="","",N84)</f>
        <v/>
      </c>
      <c r="AH84" s="3" t="str">
        <f t="shared" ref="AH84" si="75">CONCATENATE(A84," ",B84)</f>
        <v xml:space="preserve">Confiance réciproque : </v>
      </c>
    </row>
    <row r="85" spans="1:34" x14ac:dyDescent="0.2">
      <c r="A85" s="52" t="s">
        <v>212</v>
      </c>
      <c r="B85" s="62"/>
      <c r="C85" s="52"/>
      <c r="D85" s="57"/>
      <c r="E85" s="52"/>
      <c r="F85" s="57"/>
      <c r="G85" s="57"/>
      <c r="H85" s="57"/>
      <c r="I85" s="57"/>
      <c r="J85" s="57"/>
      <c r="K85" s="52"/>
      <c r="L85" s="57"/>
      <c r="M85" s="58"/>
      <c r="N85" s="57"/>
      <c r="S85" s="12" t="str">
        <f>IF(ISERROR(VLOOKUP(D85,$D$37:D78,1,FALSE)),"","o")</f>
        <v/>
      </c>
      <c r="T85" s="12" t="str">
        <f>IF(ISERROR(VLOOKUP(D85,D86:$D$144,1,FALSE)),"","o")</f>
        <v/>
      </c>
      <c r="U85" s="12" t="str">
        <f t="shared" si="55"/>
        <v/>
      </c>
      <c r="V85" s="12" t="str">
        <f>IF(ISERROR(VLOOKUP(#REF!,L$37:L85,1,FALSE)),"","o")</f>
        <v/>
      </c>
      <c r="W85" s="12" t="str">
        <f>IF(ISERROR(VLOOKUP(#REF!,L86:L$143,1,FALSE)),"","o")</f>
        <v/>
      </c>
      <c r="X85" s="12" t="str">
        <f t="shared" si="56"/>
        <v/>
      </c>
      <c r="Z85" s="12" t="str">
        <f>IF(ISERROR(VLOOKUP(#REF!,N$37:N85,1,FALSE)),"","o")</f>
        <v/>
      </c>
      <c r="AA85" s="12" t="str">
        <f>IF(ISERROR(VLOOKUP(#REF!,N103:PS$144,1,FALSE)),"","o")</f>
        <v/>
      </c>
      <c r="AB85" s="12" t="str">
        <f t="shared" si="57"/>
        <v/>
      </c>
      <c r="AE85" s="13" t="str">
        <f t="shared" si="58"/>
        <v/>
      </c>
      <c r="AF85" s="10" t="str">
        <f t="shared" si="59"/>
        <v/>
      </c>
      <c r="AG85" s="10" t="str">
        <f t="shared" si="60"/>
        <v/>
      </c>
      <c r="AH85" s="3" t="str">
        <f t="shared" si="61"/>
        <v xml:space="preserve">Organisation du travail : </v>
      </c>
    </row>
    <row r="86" spans="1:34" ht="6" customHeight="1" x14ac:dyDescent="0.2">
      <c r="A86" s="52"/>
      <c r="B86" s="52"/>
      <c r="C86" s="52"/>
      <c r="D86" s="58"/>
      <c r="E86" s="52"/>
      <c r="F86" s="52"/>
      <c r="G86" s="52"/>
      <c r="H86" s="52"/>
      <c r="I86" s="52"/>
      <c r="J86" s="52"/>
      <c r="K86" s="52"/>
      <c r="L86" s="58"/>
      <c r="M86" s="58"/>
      <c r="N86" s="58"/>
      <c r="S86" s="12" t="str">
        <f>IF(ISERROR(VLOOKUP(D86,$D$37:D85,1,FALSE)),"","o")</f>
        <v/>
      </c>
      <c r="T86" s="12" t="str">
        <f>IF(ISERROR(VLOOKUP(D86,D96:$D$144,1,FALSE)),"","o")</f>
        <v/>
      </c>
      <c r="U86" s="12" t="str">
        <f t="shared" ref="U86" si="76">IF(OR(S86="o",T86="o"),"o","")</f>
        <v/>
      </c>
      <c r="V86" s="12" t="str">
        <f>IF(ISERROR(VLOOKUP(L96,L$37:L86,1,FALSE)),"","o")</f>
        <v/>
      </c>
      <c r="W86" s="12" t="str">
        <f>IF(ISERROR(VLOOKUP(L96,L97:L$143,1,FALSE)),"","o")</f>
        <v/>
      </c>
      <c r="X86" s="12" t="str">
        <f t="shared" ref="X86" si="77">IF(OR(V86="o",W86="o"),"o","")</f>
        <v/>
      </c>
      <c r="Z86" s="12" t="str">
        <f>IF(ISERROR(VLOOKUP(N96,N$37:N86,1,FALSE)),"","o")</f>
        <v/>
      </c>
      <c r="AA86" s="12" t="str">
        <f>IF(ISERROR(VLOOKUP(N96,N98:PS$144,1,FALSE)),"","o")</f>
        <v/>
      </c>
      <c r="AB86" s="12" t="str">
        <f t="shared" ref="AB86" si="78">IF(OR(Z86="o",AA86="o"),"o","")</f>
        <v/>
      </c>
      <c r="AE86" s="13" t="str">
        <f>IF(D86="","",D86)</f>
        <v/>
      </c>
      <c r="AF86" s="10" t="str">
        <f>IF(L86="","",L86)</f>
        <v/>
      </c>
      <c r="AG86" s="10" t="str">
        <f>IF(N86="","",N86)</f>
        <v/>
      </c>
    </row>
    <row r="87" spans="1:34" ht="15" x14ac:dyDescent="0.25">
      <c r="A87" s="68" t="s">
        <v>215</v>
      </c>
      <c r="B87" s="69"/>
      <c r="C87" s="69"/>
      <c r="D87" s="70"/>
      <c r="E87" s="69"/>
      <c r="F87" s="69"/>
      <c r="G87" s="69"/>
      <c r="H87" s="69"/>
      <c r="I87" s="69"/>
      <c r="J87" s="69"/>
      <c r="K87" s="69"/>
      <c r="L87" s="69"/>
      <c r="M87" s="69"/>
      <c r="N87" s="69"/>
      <c r="S87" s="12"/>
      <c r="T87" s="12"/>
      <c r="U87" s="12"/>
      <c r="V87" s="12"/>
      <c r="W87" s="12"/>
      <c r="X87" s="12"/>
      <c r="Z87" s="12"/>
      <c r="AA87" s="12"/>
      <c r="AB87" s="12"/>
      <c r="AE87" s="13"/>
    </row>
    <row r="88" spans="1:34" x14ac:dyDescent="0.2">
      <c r="A88" s="61"/>
      <c r="B88" s="52" t="str">
        <f>CONCATENATE("de résultat/bénéfice en ",$B$4)</f>
        <v xml:space="preserve">de résultat/bénéfice en </v>
      </c>
      <c r="C88" s="52"/>
      <c r="D88" s="57"/>
      <c r="E88" s="52"/>
      <c r="F88" s="57"/>
      <c r="G88" s="57"/>
      <c r="H88" s="57"/>
      <c r="I88" s="57"/>
      <c r="J88" s="57"/>
      <c r="K88" s="52"/>
      <c r="L88" s="57"/>
      <c r="M88" s="58"/>
      <c r="N88" s="57"/>
      <c r="S88" s="12" t="str">
        <f>IF(ISERROR(VLOOKUP(D88,#REF!,1,FALSE)),"","o")</f>
        <v/>
      </c>
      <c r="T88" s="12" t="str">
        <f>IF(ISERROR(VLOOKUP(D88,D89:$D$144,1,FALSE)),"","o")</f>
        <v/>
      </c>
      <c r="U88" s="12" t="str">
        <f>IF(OR(S88="o",T88="o"),"o","")</f>
        <v/>
      </c>
      <c r="V88" s="12" t="str">
        <f>IF(ISERROR(VLOOKUP(L89,L$37:L88,1,FALSE)),"","o")</f>
        <v/>
      </c>
      <c r="W88" s="12" t="str">
        <f>IF(ISERROR(VLOOKUP(L89,L90:L$143,1,FALSE)),"","o")</f>
        <v/>
      </c>
      <c r="X88" s="12" t="str">
        <f t="shared" ref="X88:X95" si="79">IF(OR(V88="o",W88="o"),"o","")</f>
        <v/>
      </c>
      <c r="Z88" s="12" t="str">
        <f>IF(ISERROR(VLOOKUP(N89,N$37:N88,1,FALSE)),"","o")</f>
        <v/>
      </c>
      <c r="AA88" s="12" t="str">
        <f>IF(ISERROR(VLOOKUP(N89,N91:PS$144,1,FALSE)),"","o")</f>
        <v/>
      </c>
      <c r="AB88" s="12" t="str">
        <f t="shared" ref="AB88:AB95" si="80">IF(OR(Z88="o",AA88="o"),"o","")</f>
        <v/>
      </c>
      <c r="AE88" s="13" t="str">
        <f t="shared" ref="AE88:AE95" si="81">IF(D88="","",D88)</f>
        <v/>
      </c>
      <c r="AF88" s="10" t="str">
        <f t="shared" ref="AF88:AF95" si="82">IF(L88="","",L88)</f>
        <v/>
      </c>
      <c r="AG88" s="10" t="str">
        <f t="shared" ref="AG88:AG95" si="83">IF(N88="","",N88)</f>
        <v/>
      </c>
      <c r="AH88" s="3" t="str">
        <f t="shared" ref="AH88:AH94" si="84">CONCATENATE(A88," ",B88)</f>
        <v xml:space="preserve"> de résultat/bénéfice en </v>
      </c>
    </row>
    <row r="89" spans="1:34" x14ac:dyDescent="0.2">
      <c r="A89" s="61"/>
      <c r="B89" s="52" t="str">
        <f>CONCATENATE("de modification de capital propre en ",$B$4)</f>
        <v xml:space="preserve">de modification de capital propre en </v>
      </c>
      <c r="C89" s="52"/>
      <c r="D89" s="57"/>
      <c r="E89" s="52"/>
      <c r="F89" s="57"/>
      <c r="G89" s="57"/>
      <c r="H89" s="57"/>
      <c r="I89" s="57"/>
      <c r="J89" s="57"/>
      <c r="K89" s="52"/>
      <c r="L89" s="57"/>
      <c r="M89" s="58"/>
      <c r="N89" s="57"/>
      <c r="S89" s="12" t="str">
        <f>IF(ISERROR(VLOOKUP(D89,$D$37:D88,1,FALSE)),"","o")</f>
        <v/>
      </c>
      <c r="T89" s="12" t="str">
        <f>IF(ISERROR(VLOOKUP(D89,D90:$D$144,1,FALSE)),"","o")</f>
        <v/>
      </c>
      <c r="U89" s="12" t="str">
        <f t="shared" ref="U89:U95" si="85">IF(OR(S89="o",T89="o"),"o","")</f>
        <v/>
      </c>
      <c r="V89" s="12" t="str">
        <f>IF(ISERROR(VLOOKUP(L90,L$37:L89,1,FALSE)),"","o")</f>
        <v/>
      </c>
      <c r="W89" s="12" t="str">
        <f>IF(ISERROR(VLOOKUP(L90,L91:L$143,1,FALSE)),"","o")</f>
        <v/>
      </c>
      <c r="X89" s="12" t="str">
        <f t="shared" si="79"/>
        <v/>
      </c>
      <c r="Z89" s="12" t="str">
        <f>IF(ISERROR(VLOOKUP(N90,N$37:N89,1,FALSE)),"","o")</f>
        <v/>
      </c>
      <c r="AA89" s="12" t="str">
        <f>IF(ISERROR(VLOOKUP(N90,N92:PS$144,1,FALSE)),"","o")</f>
        <v/>
      </c>
      <c r="AB89" s="12" t="str">
        <f t="shared" si="80"/>
        <v/>
      </c>
      <c r="AE89" s="13" t="str">
        <f t="shared" si="81"/>
        <v/>
      </c>
      <c r="AF89" s="10" t="str">
        <f t="shared" si="82"/>
        <v/>
      </c>
      <c r="AG89" s="10" t="str">
        <f t="shared" si="83"/>
        <v/>
      </c>
      <c r="AH89" s="3" t="str">
        <f t="shared" si="84"/>
        <v xml:space="preserve"> de modification de capital propre en </v>
      </c>
    </row>
    <row r="90" spans="1:34" x14ac:dyDescent="0.2">
      <c r="A90" s="61"/>
      <c r="B90" s="52" t="str">
        <f>CONCATENATE("de liquidités au 31.12.",$B$4)</f>
        <v>de liquidités au 31.12.</v>
      </c>
      <c r="C90" s="52"/>
      <c r="D90" s="57"/>
      <c r="E90" s="52"/>
      <c r="F90" s="57"/>
      <c r="G90" s="57"/>
      <c r="H90" s="57"/>
      <c r="I90" s="57"/>
      <c r="J90" s="57"/>
      <c r="K90" s="52"/>
      <c r="L90" s="57"/>
      <c r="M90" s="58"/>
      <c r="N90" s="57"/>
      <c r="S90" s="12" t="str">
        <f>IF(ISERROR(VLOOKUP(D90,$D$37:D89,1,FALSE)),"","o")</f>
        <v/>
      </c>
      <c r="T90" s="12" t="str">
        <f>IF(ISERROR(VLOOKUP(D90,D91:$D$144,1,FALSE)),"","o")</f>
        <v/>
      </c>
      <c r="U90" s="12" t="str">
        <f t="shared" si="85"/>
        <v/>
      </c>
      <c r="V90" s="12" t="str">
        <f>IF(ISERROR(VLOOKUP(L91,L$37:L90,1,FALSE)),"","o")</f>
        <v/>
      </c>
      <c r="W90" s="12" t="str">
        <f>IF(ISERROR(VLOOKUP(L91,L92:L$143,1,FALSE)),"","o")</f>
        <v/>
      </c>
      <c r="X90" s="12" t="str">
        <f t="shared" si="79"/>
        <v/>
      </c>
      <c r="Z90" s="12" t="str">
        <f>IF(ISERROR(VLOOKUP(N91,N$37:N90,1,FALSE)),"","o")</f>
        <v/>
      </c>
      <c r="AA90" s="12" t="str">
        <f>IF(ISERROR(VLOOKUP(N91,N93:PS$144,1,FALSE)),"","o")</f>
        <v/>
      </c>
      <c r="AB90" s="12" t="str">
        <f t="shared" si="80"/>
        <v/>
      </c>
      <c r="AE90" s="13" t="str">
        <f t="shared" si="81"/>
        <v/>
      </c>
      <c r="AF90" s="10" t="str">
        <f t="shared" si="82"/>
        <v/>
      </c>
      <c r="AG90" s="10" t="str">
        <f t="shared" si="83"/>
        <v/>
      </c>
      <c r="AH90" s="3" t="str">
        <f t="shared" si="84"/>
        <v xml:space="preserve"> de liquidités au 31.12.</v>
      </c>
    </row>
    <row r="91" spans="1:34" x14ac:dyDescent="0.2">
      <c r="A91" s="61"/>
      <c r="B91" s="52" t="str">
        <f>CONCATENATE("de dettes à court terme au 31.12.",$B$4)</f>
        <v>de dettes à court terme au 31.12.</v>
      </c>
      <c r="C91" s="52"/>
      <c r="D91" s="57"/>
      <c r="E91" s="52"/>
      <c r="F91" s="57"/>
      <c r="G91" s="57"/>
      <c r="H91" s="57"/>
      <c r="I91" s="57"/>
      <c r="J91" s="57"/>
      <c r="K91" s="52"/>
      <c r="L91" s="57"/>
      <c r="M91" s="58"/>
      <c r="N91" s="57"/>
      <c r="S91" s="12" t="str">
        <f>IF(ISERROR(VLOOKUP(D91,$D$37:D90,1,FALSE)),"","o")</f>
        <v/>
      </c>
      <c r="T91" s="12" t="str">
        <f>IF(ISERROR(VLOOKUP(D91,D92:$D$144,1,FALSE)),"","o")</f>
        <v/>
      </c>
      <c r="U91" s="12" t="str">
        <f t="shared" si="85"/>
        <v/>
      </c>
      <c r="V91" s="12" t="str">
        <f>IF(ISERROR(VLOOKUP(L92,L$37:L91,1,FALSE)),"","o")</f>
        <v/>
      </c>
      <c r="W91" s="12" t="str">
        <f>IF(ISERROR(VLOOKUP(L92,L93:L$143,1,FALSE)),"","o")</f>
        <v/>
      </c>
      <c r="X91" s="12" t="str">
        <f t="shared" si="79"/>
        <v/>
      </c>
      <c r="Z91" s="12" t="str">
        <f>IF(ISERROR(VLOOKUP(N92,N$37:N91,1,FALSE)),"","o")</f>
        <v/>
      </c>
      <c r="AA91" s="12" t="str">
        <f>IF(ISERROR(VLOOKUP(N92,N94:PS$144,1,FALSE)),"","o")</f>
        <v/>
      </c>
      <c r="AB91" s="12" t="str">
        <f t="shared" si="80"/>
        <v/>
      </c>
      <c r="AE91" s="13" t="str">
        <f t="shared" si="81"/>
        <v/>
      </c>
      <c r="AF91" s="10" t="str">
        <f t="shared" si="82"/>
        <v/>
      </c>
      <c r="AG91" s="10" t="str">
        <f t="shared" si="83"/>
        <v/>
      </c>
      <c r="AH91" s="3" t="str">
        <f t="shared" si="84"/>
        <v xml:space="preserve"> de dettes à court terme au 31.12.</v>
      </c>
    </row>
    <row r="92" spans="1:34" x14ac:dyDescent="0.2">
      <c r="A92" s="61"/>
      <c r="B92" s="52" t="str">
        <f>CONCATENATE("de dettes à long terme au 31.12.",$B$4)</f>
        <v>de dettes à long terme au 31.12.</v>
      </c>
      <c r="C92" s="52"/>
      <c r="D92" s="57"/>
      <c r="E92" s="52"/>
      <c r="F92" s="57"/>
      <c r="G92" s="57"/>
      <c r="H92" s="57"/>
      <c r="I92" s="57"/>
      <c r="J92" s="57"/>
      <c r="K92" s="52"/>
      <c r="L92" s="57"/>
      <c r="M92" s="58"/>
      <c r="N92" s="57"/>
      <c r="S92" s="12" t="str">
        <f>IF(ISERROR(VLOOKUP(D92,$D$37:D91,1,FALSE)),"","o")</f>
        <v/>
      </c>
      <c r="T92" s="12" t="str">
        <f>IF(ISERROR(VLOOKUP(D92,D93:$D$144,1,FALSE)),"","o")</f>
        <v/>
      </c>
      <c r="U92" s="12" t="str">
        <f t="shared" si="85"/>
        <v/>
      </c>
      <c r="V92" s="12" t="str">
        <f>IF(ISERROR(VLOOKUP(L93,L$37:L92,1,FALSE)),"","o")</f>
        <v/>
      </c>
      <c r="W92" s="12" t="str">
        <f>IF(ISERROR(VLOOKUP(L93,L94:L$143,1,FALSE)),"","o")</f>
        <v/>
      </c>
      <c r="X92" s="12" t="str">
        <f t="shared" si="79"/>
        <v/>
      </c>
      <c r="Z92" s="12" t="str">
        <f>IF(ISERROR(VLOOKUP(N93,N$37:N92,1,FALSE)),"","o")</f>
        <v/>
      </c>
      <c r="AA92" s="12" t="str">
        <f>IF(ISERROR(VLOOKUP(N93,N96:PS$144,1,FALSE)),"","o")</f>
        <v/>
      </c>
      <c r="AB92" s="12" t="str">
        <f t="shared" si="80"/>
        <v/>
      </c>
      <c r="AE92" s="13" t="str">
        <f t="shared" si="81"/>
        <v/>
      </c>
      <c r="AF92" s="10" t="str">
        <f t="shared" si="82"/>
        <v/>
      </c>
      <c r="AG92" s="10" t="str">
        <f t="shared" si="83"/>
        <v/>
      </c>
      <c r="AH92" s="3" t="str">
        <f t="shared" si="84"/>
        <v xml:space="preserve"> de dettes à long terme au 31.12.</v>
      </c>
    </row>
    <row r="93" spans="1:34" x14ac:dyDescent="0.2">
      <c r="A93" s="61"/>
      <c r="B93" s="52" t="str">
        <f>CONCATENATE("de capital propre au 31.12.",$B$4)</f>
        <v>de capital propre au 31.12.</v>
      </c>
      <c r="C93" s="52"/>
      <c r="D93" s="57"/>
      <c r="E93" s="52"/>
      <c r="F93" s="57"/>
      <c r="G93" s="57"/>
      <c r="H93" s="57"/>
      <c r="I93" s="57"/>
      <c r="J93" s="57"/>
      <c r="K93" s="52"/>
      <c r="L93" s="57"/>
      <c r="M93" s="58"/>
      <c r="N93" s="57"/>
      <c r="S93" s="12" t="str">
        <f>IF(ISERROR(VLOOKUP(D93,$D$37:D92,1,FALSE)),"","o")</f>
        <v/>
      </c>
      <c r="T93" s="12" t="str">
        <f>IF(ISERROR(VLOOKUP(D93,D94:$D$144,1,FALSE)),"","o")</f>
        <v/>
      </c>
      <c r="U93" s="12" t="str">
        <f t="shared" si="85"/>
        <v/>
      </c>
      <c r="V93" s="12" t="str">
        <f>IF(ISERROR(VLOOKUP(L94,L$37:L93,1,FALSE)),"","o")</f>
        <v/>
      </c>
      <c r="W93" s="12" t="str">
        <f>IF(ISERROR(VLOOKUP(L94,L96:L$143,1,FALSE)),"","o")</f>
        <v/>
      </c>
      <c r="X93" s="12" t="str">
        <f t="shared" si="79"/>
        <v/>
      </c>
      <c r="Z93" s="12" t="str">
        <f>IF(ISERROR(VLOOKUP(N94,N$37:N93,1,FALSE)),"","o")</f>
        <v/>
      </c>
      <c r="AA93" s="12" t="str">
        <f>IF(ISERROR(VLOOKUP(N94,N96:PS$144,1,FALSE)),"","o")</f>
        <v/>
      </c>
      <c r="AB93" s="12" t="str">
        <f t="shared" si="80"/>
        <v/>
      </c>
      <c r="AE93" s="13" t="str">
        <f t="shared" si="81"/>
        <v/>
      </c>
      <c r="AF93" s="10" t="str">
        <f t="shared" si="82"/>
        <v/>
      </c>
      <c r="AG93" s="10" t="str">
        <f t="shared" si="83"/>
        <v/>
      </c>
      <c r="AH93" s="3" t="str">
        <f t="shared" si="84"/>
        <v xml:space="preserve"> de capital propre au 31.12.</v>
      </c>
    </row>
    <row r="94" spans="1:34" x14ac:dyDescent="0.2">
      <c r="A94" s="60"/>
      <c r="B94" s="52" t="s">
        <v>480</v>
      </c>
      <c r="C94" s="52"/>
      <c r="D94" s="57"/>
      <c r="E94" s="52"/>
      <c r="F94" s="57"/>
      <c r="G94" s="57"/>
      <c r="H94" s="57"/>
      <c r="I94" s="57"/>
      <c r="J94" s="57"/>
      <c r="K94" s="52"/>
      <c r="L94" s="57"/>
      <c r="M94" s="58"/>
      <c r="N94" s="57"/>
      <c r="S94" s="12" t="str">
        <f>IF(ISERROR(VLOOKUP(D94,$D$37:D93,1,FALSE)),"","o")</f>
        <v/>
      </c>
      <c r="T94" s="12" t="str">
        <f>IF(ISERROR(VLOOKUP(D94,D96:$D$144,1,FALSE)),"","o")</f>
        <v/>
      </c>
      <c r="U94" s="12" t="str">
        <f t="shared" si="85"/>
        <v/>
      </c>
      <c r="V94" s="12" t="str">
        <f>IF(ISERROR(VLOOKUP(#REF!,L$37:L94,1,FALSE)),"","o")</f>
        <v/>
      </c>
      <c r="W94" s="12" t="str">
        <f>IF(ISERROR(VLOOKUP(#REF!,L96:L$143,1,FALSE)),"","o")</f>
        <v/>
      </c>
      <c r="X94" s="12" t="str">
        <f t="shared" si="79"/>
        <v/>
      </c>
      <c r="Z94" s="12" t="str">
        <f>IF(ISERROR(VLOOKUP(#REF!,N$37:N94,1,FALSE)),"","o")</f>
        <v/>
      </c>
      <c r="AA94" s="12" t="str">
        <f>IF(ISERROR(VLOOKUP(#REF!,N96:PS$144,1,FALSE)),"","o")</f>
        <v/>
      </c>
      <c r="AB94" s="12" t="str">
        <f t="shared" si="80"/>
        <v/>
      </c>
      <c r="AE94" s="13" t="str">
        <f t="shared" si="81"/>
        <v/>
      </c>
      <c r="AF94" s="10" t="str">
        <f t="shared" si="82"/>
        <v/>
      </c>
      <c r="AG94" s="10" t="str">
        <f t="shared" si="83"/>
        <v/>
      </c>
      <c r="AH94" s="3" t="str">
        <f t="shared" si="84"/>
        <v xml:space="preserve"> de possibilité d'emprunts hypoth. supplémentaires</v>
      </c>
    </row>
    <row r="95" spans="1:34" ht="6" customHeight="1" x14ac:dyDescent="0.2">
      <c r="A95" s="52"/>
      <c r="B95" s="52"/>
      <c r="C95" s="52"/>
      <c r="D95" s="58"/>
      <c r="E95" s="52"/>
      <c r="F95" s="52"/>
      <c r="G95" s="52"/>
      <c r="H95" s="52"/>
      <c r="I95" s="52"/>
      <c r="J95" s="52"/>
      <c r="K95" s="52"/>
      <c r="L95" s="58"/>
      <c r="M95" s="58"/>
      <c r="N95" s="58"/>
      <c r="S95" s="12" t="str">
        <f>IF(ISERROR(VLOOKUP(D95,$D$37:D94,1,FALSE)),"","o")</f>
        <v/>
      </c>
      <c r="T95" s="12" t="str">
        <f>IF(ISERROR(VLOOKUP(D95,D105:$D$144,1,FALSE)),"","o")</f>
        <v/>
      </c>
      <c r="U95" s="12" t="str">
        <f t="shared" si="85"/>
        <v/>
      </c>
      <c r="V95" s="12" t="str">
        <f>IF(ISERROR(VLOOKUP(L105,L$37:L95,1,FALSE)),"","o")</f>
        <v/>
      </c>
      <c r="W95" s="12" t="str">
        <f>IF(ISERROR(VLOOKUP(L105,L106:L$143,1,FALSE)),"","o")</f>
        <v/>
      </c>
      <c r="X95" s="12" t="str">
        <f t="shared" si="79"/>
        <v/>
      </c>
      <c r="Z95" s="12" t="str">
        <f>IF(ISERROR(VLOOKUP(N105,N$37:N95,1,FALSE)),"","o")</f>
        <v/>
      </c>
      <c r="AA95" s="12" t="str">
        <f>IF(ISERROR(VLOOKUP(N105,N107:PS$144,1,FALSE)),"","o")</f>
        <v/>
      </c>
      <c r="AB95" s="12" t="str">
        <f t="shared" si="80"/>
        <v/>
      </c>
      <c r="AE95" s="13" t="str">
        <f t="shared" si="81"/>
        <v/>
      </c>
      <c r="AF95" s="10" t="str">
        <f t="shared" si="82"/>
        <v/>
      </c>
      <c r="AG95" s="10" t="str">
        <f t="shared" si="83"/>
        <v/>
      </c>
    </row>
    <row r="96" spans="1:34" ht="15" x14ac:dyDescent="0.25">
      <c r="A96" s="68" t="s">
        <v>208</v>
      </c>
      <c r="B96" s="69"/>
      <c r="C96" s="69"/>
      <c r="D96" s="70"/>
      <c r="E96" s="69"/>
      <c r="F96" s="69"/>
      <c r="G96" s="69"/>
      <c r="H96" s="69"/>
      <c r="I96" s="69"/>
      <c r="J96" s="69"/>
      <c r="K96" s="69"/>
      <c r="L96" s="69"/>
      <c r="M96" s="69"/>
      <c r="N96" s="69"/>
      <c r="S96" s="12" t="str">
        <f>IF(ISERROR(VLOOKUP(D96,$D$37:D99,1,FALSE)),"","o")</f>
        <v/>
      </c>
      <c r="T96" s="12" t="str">
        <f>IF(ISERROR(VLOOKUP(D96,D100:$D$144,1,FALSE)),"","o")</f>
        <v/>
      </c>
      <c r="U96" s="12" t="str">
        <f t="shared" si="9"/>
        <v/>
      </c>
      <c r="V96" s="12" t="str">
        <f>IF(ISERROR(VLOOKUP(L100,L$37:L96,1,FALSE)),"","o")</f>
        <v/>
      </c>
      <c r="W96" s="12" t="str">
        <f>IF(ISERROR(VLOOKUP(L100,L101:L$143,1,FALSE)),"","o")</f>
        <v/>
      </c>
      <c r="X96" s="12" t="str">
        <f t="shared" si="3"/>
        <v/>
      </c>
      <c r="Z96" s="12" t="str">
        <f>IF(ISERROR(VLOOKUP(N100,N$37:N96,1,FALSE)),"","o")</f>
        <v/>
      </c>
      <c r="AA96" s="12" t="str">
        <f>IF(ISERROR(VLOOKUP(N100,N102:PS$144,1,FALSE)),"","o")</f>
        <v/>
      </c>
      <c r="AB96" s="12" t="str">
        <f t="shared" si="4"/>
        <v/>
      </c>
      <c r="AE96" s="13" t="str">
        <f t="shared" si="38"/>
        <v/>
      </c>
      <c r="AF96" s="10" t="str">
        <f t="shared" si="39"/>
        <v/>
      </c>
      <c r="AG96" s="10" t="str">
        <f t="shared" si="40"/>
        <v/>
      </c>
    </row>
    <row r="97" spans="1:34" x14ac:dyDescent="0.2">
      <c r="A97" s="52" t="s">
        <v>196</v>
      </c>
      <c r="B97" s="62"/>
      <c r="C97" s="52"/>
      <c r="D97" s="57"/>
      <c r="E97" s="52"/>
      <c r="F97" s="57"/>
      <c r="G97" s="57"/>
      <c r="H97" s="57"/>
      <c r="I97" s="57"/>
      <c r="J97" s="57"/>
      <c r="K97" s="52"/>
      <c r="L97" s="57"/>
      <c r="M97" s="58"/>
      <c r="N97" s="57"/>
      <c r="S97" s="12" t="str">
        <f>IF(ISERROR(VLOOKUP(D97,$D$37:D96,1,FALSE)),"","o")</f>
        <v/>
      </c>
      <c r="T97" s="12" t="str">
        <f>IF(ISERROR(VLOOKUP(D97,D98:$D$144,1,FALSE)),"","o")</f>
        <v/>
      </c>
      <c r="U97" s="12" t="str">
        <f>IF(OR(S97="o",T97="o"),"o","")</f>
        <v/>
      </c>
      <c r="V97" s="12" t="str">
        <f>IF(ISERROR(VLOOKUP(L98,L$37:L97,1,FALSE)),"","o")</f>
        <v/>
      </c>
      <c r="W97" s="12" t="str">
        <f>IF(ISERROR(VLOOKUP(L98,L99:L$143,1,FALSE)),"","o")</f>
        <v/>
      </c>
      <c r="X97" s="12" t="str">
        <f>IF(OR(V97="o",W97="o"),"o","")</f>
        <v/>
      </c>
      <c r="Z97" s="12" t="str">
        <f>IF(ISERROR(VLOOKUP(N98,N$37:N97,1,FALSE)),"","o")</f>
        <v/>
      </c>
      <c r="AA97" s="12" t="str">
        <f>IF(ISERROR(VLOOKUP(N98,N96:PS$144,1,FALSE)),"","o")</f>
        <v/>
      </c>
      <c r="AB97" s="12" t="str">
        <f>IF(OR(Z97="o",AA97="o"),"o","")</f>
        <v/>
      </c>
      <c r="AE97" s="13" t="str">
        <f>IF(D97="","",D97)</f>
        <v/>
      </c>
      <c r="AF97" s="10" t="str">
        <f>IF(L97="","",L97)</f>
        <v/>
      </c>
      <c r="AG97" s="10" t="str">
        <f>IF(N97="","",N97)</f>
        <v/>
      </c>
      <c r="AH97" s="3" t="str">
        <f>CONCATENATE(A97," ",B97)</f>
        <v xml:space="preserve">Mode de production : </v>
      </c>
    </row>
    <row r="98" spans="1:34" x14ac:dyDescent="0.2">
      <c r="A98" s="52" t="s">
        <v>172</v>
      </c>
      <c r="B98" s="62"/>
      <c r="C98" s="52"/>
      <c r="D98" s="57"/>
      <c r="E98" s="52"/>
      <c r="F98" s="57"/>
      <c r="G98" s="57"/>
      <c r="H98" s="57"/>
      <c r="I98" s="57"/>
      <c r="J98" s="57"/>
      <c r="K98" s="52"/>
      <c r="L98" s="57"/>
      <c r="M98" s="58"/>
      <c r="N98" s="57"/>
      <c r="S98" s="12" t="str">
        <f>IF(ISERROR(VLOOKUP(D98,$D$37:D97,1,FALSE)),"","o")</f>
        <v/>
      </c>
      <c r="T98" s="12" t="str">
        <f>IF(ISERROR(VLOOKUP(D98,D99:$D$144,1,FALSE)),"","o")</f>
        <v/>
      </c>
      <c r="U98" s="12" t="str">
        <f>IF(OR(S98="o",T98="o"),"o","")</f>
        <v/>
      </c>
      <c r="V98" s="12" t="str">
        <f>IF(ISERROR(VLOOKUP(L99,L$37:L98,1,FALSE)),"","o")</f>
        <v/>
      </c>
      <c r="W98" s="12" t="str">
        <f>IF(ISERROR(VLOOKUP(L99,L96:L$143,1,FALSE)),"","o")</f>
        <v/>
      </c>
      <c r="X98" s="12" t="str">
        <f>IF(OR(V98="o",W98="o"),"o","")</f>
        <v/>
      </c>
      <c r="Z98" s="12" t="str">
        <f>IF(ISERROR(VLOOKUP(N99,N$37:N98,1,FALSE)),"","o")</f>
        <v/>
      </c>
      <c r="AA98" s="12" t="str">
        <f>IF(ISERROR(VLOOKUP(N99,N100:PS$144,1,FALSE)),"","o")</f>
        <v/>
      </c>
      <c r="AB98" s="12" t="str">
        <f>IF(OR(Z98="o",AA98="o"),"o","")</f>
        <v/>
      </c>
      <c r="AE98" s="13" t="str">
        <f>IF(D98="","",D98)</f>
        <v/>
      </c>
      <c r="AF98" s="10" t="str">
        <f>IF(L98="","",L98)</f>
        <v/>
      </c>
      <c r="AG98" s="10" t="str">
        <f>IF(N98="","",N98)</f>
        <v/>
      </c>
      <c r="AH98" s="3" t="str">
        <f>CONCATENATE(A98," ",B98)</f>
        <v xml:space="preserve">PLVH : </v>
      </c>
    </row>
    <row r="99" spans="1:34" ht="6" customHeight="1" x14ac:dyDescent="0.2">
      <c r="A99" s="52"/>
      <c r="B99" s="52"/>
      <c r="C99" s="52"/>
      <c r="D99" s="58"/>
      <c r="E99" s="52"/>
      <c r="F99" s="52"/>
      <c r="G99" s="52"/>
      <c r="H99" s="52"/>
      <c r="I99" s="52"/>
      <c r="J99" s="52"/>
      <c r="K99" s="52"/>
      <c r="L99" s="58"/>
      <c r="M99" s="58"/>
      <c r="N99" s="58"/>
      <c r="S99" s="12" t="str">
        <f>IF(ISERROR(VLOOKUP(D99,$D$37:D98,1,FALSE)),"","o")</f>
        <v/>
      </c>
      <c r="T99" s="12" t="str">
        <f>IF(ISERROR(VLOOKUP(D99,D96:$D$144,1,FALSE)),"","o")</f>
        <v/>
      </c>
      <c r="U99" s="12" t="str">
        <f>IF(OR(S99="o",T99="o"),"o","")</f>
        <v/>
      </c>
      <c r="V99" s="12" t="str">
        <f>IF(ISERROR(VLOOKUP(L96,L$37:L99,1,FALSE)),"","o")</f>
        <v/>
      </c>
      <c r="W99" s="12" t="str">
        <f>IF(ISERROR(VLOOKUP(L96,L100:L$143,1,FALSE)),"","o")</f>
        <v/>
      </c>
      <c r="X99" s="12" t="str">
        <f>IF(OR(V99="o",W99="o"),"o","")</f>
        <v/>
      </c>
      <c r="Z99" s="12" t="str">
        <f>IF(ISERROR(VLOOKUP(N96,N$37:N99,1,FALSE)),"","o")</f>
        <v/>
      </c>
      <c r="AA99" s="12" t="str">
        <f>IF(ISERROR(VLOOKUP(N96,N101:PS$144,1,FALSE)),"","o")</f>
        <v/>
      </c>
      <c r="AB99" s="12" t="str">
        <f>IF(OR(Z99="o",AA99="o"),"o","")</f>
        <v/>
      </c>
      <c r="AE99" s="13" t="str">
        <f>IF(D99="","",D99)</f>
        <v/>
      </c>
      <c r="AF99" s="10" t="str">
        <f>IF(L99="","",L99)</f>
        <v/>
      </c>
      <c r="AG99" s="10" t="str">
        <f>IF(N99="","",N99)</f>
        <v/>
      </c>
    </row>
    <row r="100" spans="1:34" x14ac:dyDescent="0.2">
      <c r="A100" s="221"/>
      <c r="B100" s="221"/>
      <c r="C100" s="52"/>
      <c r="D100" s="58"/>
      <c r="E100" s="52"/>
      <c r="F100" s="52"/>
      <c r="G100" s="52"/>
      <c r="H100" s="52"/>
      <c r="I100" s="52"/>
      <c r="J100" s="52"/>
      <c r="K100" s="52"/>
      <c r="L100" s="58"/>
      <c r="M100" s="58"/>
      <c r="N100" s="58"/>
      <c r="S100" s="12" t="str">
        <f>IF(ISERROR(VLOOKUP(D100,$D$37:D96,1,FALSE)),"","o")</f>
        <v/>
      </c>
      <c r="T100" s="12" t="str">
        <f>IF(ISERROR(VLOOKUP(D100,D101:$D$144,1,FALSE)),"","o")</f>
        <v/>
      </c>
      <c r="U100" s="12" t="str">
        <f t="shared" si="9"/>
        <v/>
      </c>
      <c r="V100" s="12" t="str">
        <f>IF(ISERROR(VLOOKUP(L101,L$37:L100,1,FALSE)),"","o")</f>
        <v/>
      </c>
      <c r="W100" s="12" t="str">
        <f>IF(ISERROR(VLOOKUP(L101,L102:L$143,1,FALSE)),"","o")</f>
        <v/>
      </c>
      <c r="X100" s="12" t="str">
        <f t="shared" si="3"/>
        <v/>
      </c>
      <c r="Z100" s="12" t="str">
        <f>IF(ISERROR(VLOOKUP(N101,N$37:N100,1,FALSE)),"","o")</f>
        <v/>
      </c>
      <c r="AA100" s="12" t="str">
        <f>IF(ISERROR(VLOOKUP(N101,N103:PS$144,1,FALSE)),"","o")</f>
        <v/>
      </c>
      <c r="AB100" s="12" t="str">
        <f t="shared" si="4"/>
        <v/>
      </c>
      <c r="AE100" s="13" t="str">
        <f t="shared" si="38"/>
        <v/>
      </c>
      <c r="AF100" s="10" t="str">
        <f t="shared" si="39"/>
        <v/>
      </c>
      <c r="AG100" s="10" t="str">
        <f t="shared" si="40"/>
        <v/>
      </c>
    </row>
    <row r="101" spans="1:34" x14ac:dyDescent="0.2">
      <c r="A101" s="64"/>
      <c r="B101" s="52" t="str">
        <f>IFERROR(VLOOKUP(A100,'Listes et données'!$A$4:$E$39,2,FALSE),"")</f>
        <v/>
      </c>
      <c r="C101" s="52"/>
      <c r="D101" s="57"/>
      <c r="E101" s="52"/>
      <c r="F101" s="57"/>
      <c r="G101" s="57"/>
      <c r="H101" s="57"/>
      <c r="I101" s="57"/>
      <c r="J101" s="57"/>
      <c r="K101" s="52"/>
      <c r="L101" s="57"/>
      <c r="M101" s="58"/>
      <c r="N101" s="57"/>
      <c r="S101" s="12" t="str">
        <f>IF(ISERROR(VLOOKUP(D101,$D$37:D100,1,FALSE)),"","o")</f>
        <v/>
      </c>
      <c r="T101" s="12" t="str">
        <f>IF(ISERROR(VLOOKUP(D101,D102:$D$144,1,FALSE)),"","o")</f>
        <v/>
      </c>
      <c r="U101" s="12" t="str">
        <f t="shared" si="9"/>
        <v/>
      </c>
      <c r="V101" s="12" t="str">
        <f>IF(ISERROR(VLOOKUP(L102,L$37:L101,1,FALSE)),"","o")</f>
        <v/>
      </c>
      <c r="W101" s="12" t="str">
        <f>IF(ISERROR(VLOOKUP(L102,L103:L$143,1,FALSE)),"","o")</f>
        <v/>
      </c>
      <c r="X101" s="12" t="str">
        <f t="shared" si="3"/>
        <v/>
      </c>
      <c r="Z101" s="12" t="str">
        <f>IF(ISERROR(VLOOKUP(N102,N$37:N101,1,FALSE)),"","o")</f>
        <v/>
      </c>
      <c r="AA101" s="12" t="str">
        <f>IF(ISERROR(VLOOKUP(N102,N104:PS$144,1,FALSE)),"","o")</f>
        <v/>
      </c>
      <c r="AB101" s="12" t="str">
        <f t="shared" si="4"/>
        <v/>
      </c>
      <c r="AE101" s="13" t="str">
        <f t="shared" si="38"/>
        <v/>
      </c>
      <c r="AF101" s="10" t="str">
        <f t="shared" si="39"/>
        <v/>
      </c>
      <c r="AG101" s="10" t="str">
        <f t="shared" si="40"/>
        <v/>
      </c>
      <c r="AH101" s="3" t="str">
        <f>CONCATENATE(A100," : ",A101," ",B101)</f>
        <v xml:space="preserve"> :  </v>
      </c>
    </row>
    <row r="102" spans="1:34" x14ac:dyDescent="0.2">
      <c r="A102" s="64"/>
      <c r="B102" s="52" t="str">
        <f>IFERROR(VLOOKUP(A100,'Listes et données'!$A$4:$E$39,4,FALSE),"")</f>
        <v/>
      </c>
      <c r="C102" s="52"/>
      <c r="D102" s="57"/>
      <c r="E102" s="52"/>
      <c r="F102" s="57"/>
      <c r="G102" s="57"/>
      <c r="H102" s="57"/>
      <c r="I102" s="57"/>
      <c r="J102" s="57"/>
      <c r="K102" s="52"/>
      <c r="L102" s="57"/>
      <c r="M102" s="58"/>
      <c r="N102" s="57"/>
      <c r="S102" s="12" t="str">
        <f>IF(ISERROR(VLOOKUP(D102,$D$37:D101,1,FALSE)),"","o")</f>
        <v/>
      </c>
      <c r="T102" s="12" t="str">
        <f>IF(ISERROR(VLOOKUP(D102,D103:$D$144,1,FALSE)),"","o")</f>
        <v/>
      </c>
      <c r="U102" s="12" t="str">
        <f t="shared" si="9"/>
        <v/>
      </c>
      <c r="V102" s="12" t="str">
        <f>IF(ISERROR(VLOOKUP(L103,L$37:L102,1,FALSE)),"","o")</f>
        <v/>
      </c>
      <c r="W102" s="12" t="str">
        <f>IF(ISERROR(VLOOKUP(L103,L104:L$143,1,FALSE)),"","o")</f>
        <v/>
      </c>
      <c r="X102" s="12" t="str">
        <f t="shared" si="3"/>
        <v/>
      </c>
      <c r="Z102" s="12" t="str">
        <f>IF(ISERROR(VLOOKUP(N103,N$37:N102,1,FALSE)),"","o")</f>
        <v/>
      </c>
      <c r="AA102" s="12" t="str">
        <f>IF(ISERROR(VLOOKUP(N103,N105:PS$144,1,FALSE)),"","o")</f>
        <v/>
      </c>
      <c r="AB102" s="12" t="str">
        <f t="shared" si="4"/>
        <v/>
      </c>
      <c r="AE102" s="13" t="str">
        <f t="shared" si="38"/>
        <v/>
      </c>
      <c r="AF102" s="10" t="str">
        <f t="shared" si="39"/>
        <v/>
      </c>
      <c r="AG102" s="10" t="str">
        <f t="shared" si="40"/>
        <v/>
      </c>
      <c r="AH102" s="3" t="str">
        <f>CONCATENATE(A100," : ",A102," ",B102)</f>
        <v xml:space="preserve"> :  </v>
      </c>
    </row>
    <row r="103" spans="1:34" x14ac:dyDescent="0.2">
      <c r="A103" s="61"/>
      <c r="B103" s="52" t="str">
        <f>IFERROR(CONCATENATE(VLOOKUP(A100,'Listes et données'!$A$4:$E$39,5,FALSE)," en ",$B$4),"")</f>
        <v/>
      </c>
      <c r="C103" s="52"/>
      <c r="D103" s="57"/>
      <c r="E103" s="52"/>
      <c r="F103" s="57"/>
      <c r="G103" s="57"/>
      <c r="H103" s="57"/>
      <c r="I103" s="57"/>
      <c r="J103" s="57"/>
      <c r="K103" s="52"/>
      <c r="L103" s="57"/>
      <c r="M103" s="58"/>
      <c r="N103" s="57"/>
      <c r="S103" s="12" t="str">
        <f>IF(ISERROR(VLOOKUP(D103,$D$37:D102,1,FALSE)),"","o")</f>
        <v/>
      </c>
      <c r="T103" s="12" t="str">
        <f>IF(ISERROR(VLOOKUP(D103,D104:$D$144,1,FALSE)),"","o")</f>
        <v/>
      </c>
      <c r="U103" s="12" t="str">
        <f t="shared" si="9"/>
        <v/>
      </c>
      <c r="V103" s="12" t="str">
        <f>IF(ISERROR(VLOOKUP(L104,L$37:L103,1,FALSE)),"","o")</f>
        <v/>
      </c>
      <c r="W103" s="12" t="str">
        <f>IF(ISERROR(VLOOKUP(L104,L105:L$143,1,FALSE)),"","o")</f>
        <v/>
      </c>
      <c r="X103" s="12" t="str">
        <f t="shared" si="3"/>
        <v/>
      </c>
      <c r="Z103" s="12" t="str">
        <f>IF(ISERROR(VLOOKUP(N104,N$37:N103,1,FALSE)),"","o")</f>
        <v/>
      </c>
      <c r="AA103" s="12" t="str">
        <f>IF(ISERROR(VLOOKUP(N104,N106:PS$144,1,FALSE)),"","o")</f>
        <v/>
      </c>
      <c r="AB103" s="12" t="str">
        <f t="shared" si="4"/>
        <v/>
      </c>
      <c r="AE103" s="13" t="str">
        <f t="shared" si="38"/>
        <v/>
      </c>
      <c r="AF103" s="10" t="str">
        <f t="shared" si="39"/>
        <v/>
      </c>
      <c r="AG103" s="10" t="str">
        <f t="shared" si="40"/>
        <v/>
      </c>
      <c r="AH103" s="3" t="str">
        <f>CONCATENATE(A100," : CHF ",A103," ",B103)</f>
        <v xml:space="preserve"> : CHF  </v>
      </c>
    </row>
    <row r="104" spans="1:34" ht="6" customHeight="1" x14ac:dyDescent="0.2">
      <c r="A104" s="52"/>
      <c r="B104" s="52"/>
      <c r="C104" s="52"/>
      <c r="D104" s="58"/>
      <c r="E104" s="52"/>
      <c r="F104" s="52"/>
      <c r="G104" s="52"/>
      <c r="H104" s="52"/>
      <c r="I104" s="52"/>
      <c r="J104" s="52"/>
      <c r="K104" s="52"/>
      <c r="L104" s="58"/>
      <c r="M104" s="58"/>
      <c r="N104" s="58"/>
      <c r="S104" s="12" t="str">
        <f>IF(ISERROR(VLOOKUP(D104,$D$37:D103,1,FALSE)),"","o")</f>
        <v/>
      </c>
      <c r="T104" s="12" t="str">
        <f>IF(ISERROR(VLOOKUP(D104,D105:$D$144,1,FALSE)),"","o")</f>
        <v/>
      </c>
      <c r="U104" s="12" t="str">
        <f t="shared" si="9"/>
        <v/>
      </c>
      <c r="V104" s="12" t="str">
        <f>IF(ISERROR(VLOOKUP(L105,L$37:L104,1,FALSE)),"","o")</f>
        <v/>
      </c>
      <c r="W104" s="12" t="str">
        <f>IF(ISERROR(VLOOKUP(L105,L106:L$143,1,FALSE)),"","o")</f>
        <v/>
      </c>
      <c r="X104" s="12" t="str">
        <f t="shared" si="3"/>
        <v/>
      </c>
      <c r="Z104" s="12" t="str">
        <f>IF(ISERROR(VLOOKUP(N105,N$37:N104,1,FALSE)),"","o")</f>
        <v/>
      </c>
      <c r="AA104" s="12" t="str">
        <f>IF(ISERROR(VLOOKUP(N105,N107:PS$144,1,FALSE)),"","o")</f>
        <v/>
      </c>
      <c r="AB104" s="12" t="str">
        <f t="shared" si="4"/>
        <v/>
      </c>
      <c r="AE104" s="13" t="str">
        <f t="shared" si="38"/>
        <v/>
      </c>
      <c r="AF104" s="10" t="str">
        <f t="shared" si="39"/>
        <v/>
      </c>
      <c r="AG104" s="10" t="str">
        <f t="shared" si="40"/>
        <v/>
      </c>
    </row>
    <row r="105" spans="1:34" x14ac:dyDescent="0.2">
      <c r="A105" s="221"/>
      <c r="B105" s="221"/>
      <c r="C105" s="52"/>
      <c r="D105" s="58"/>
      <c r="E105" s="52"/>
      <c r="F105" s="52"/>
      <c r="G105" s="52"/>
      <c r="H105" s="52"/>
      <c r="I105" s="52"/>
      <c r="J105" s="52"/>
      <c r="K105" s="52"/>
      <c r="L105" s="58"/>
      <c r="M105" s="58"/>
      <c r="N105" s="58"/>
      <c r="S105" s="12" t="str">
        <f>IF(ISERROR(VLOOKUP(D105,$D$37:D104,1,FALSE)),"","o")</f>
        <v/>
      </c>
      <c r="T105" s="12" t="str">
        <f>IF(ISERROR(VLOOKUP(D105,D106:$D$144,1,FALSE)),"","o")</f>
        <v/>
      </c>
      <c r="U105" s="12" t="str">
        <f t="shared" si="9"/>
        <v/>
      </c>
      <c r="V105" s="12" t="str">
        <f>IF(ISERROR(VLOOKUP(L106,L$37:L105,1,FALSE)),"","o")</f>
        <v/>
      </c>
      <c r="W105" s="12" t="str">
        <f>IF(ISERROR(VLOOKUP(L106,L107:L$143,1,FALSE)),"","o")</f>
        <v/>
      </c>
      <c r="X105" s="12" t="str">
        <f t="shared" si="3"/>
        <v/>
      </c>
      <c r="Z105" s="12" t="str">
        <f>IF(ISERROR(VLOOKUP(N106,N$37:N105,1,FALSE)),"","o")</f>
        <v/>
      </c>
      <c r="AA105" s="12" t="str">
        <f>IF(ISERROR(VLOOKUP(N106,N108:PS$144,1,FALSE)),"","o")</f>
        <v/>
      </c>
      <c r="AB105" s="12" t="str">
        <f t="shared" si="4"/>
        <v/>
      </c>
      <c r="AE105" s="13" t="str">
        <f t="shared" si="38"/>
        <v/>
      </c>
      <c r="AF105" s="10" t="str">
        <f t="shared" si="39"/>
        <v/>
      </c>
      <c r="AG105" s="10" t="str">
        <f t="shared" si="40"/>
        <v/>
      </c>
    </row>
    <row r="106" spans="1:34" x14ac:dyDescent="0.2">
      <c r="A106" s="64"/>
      <c r="B106" s="52" t="str">
        <f>IFERROR(VLOOKUP(A105,'Listes et données'!$A$4:$E$39,2,FALSE),"")</f>
        <v/>
      </c>
      <c r="C106" s="52"/>
      <c r="D106" s="57"/>
      <c r="E106" s="52"/>
      <c r="F106" s="57"/>
      <c r="G106" s="57"/>
      <c r="H106" s="57"/>
      <c r="I106" s="57"/>
      <c r="J106" s="57"/>
      <c r="K106" s="52"/>
      <c r="L106" s="57"/>
      <c r="M106" s="58"/>
      <c r="N106" s="57"/>
      <c r="S106" s="12" t="str">
        <f>IF(ISERROR(VLOOKUP(D106,$D$37:D105,1,FALSE)),"","o")</f>
        <v/>
      </c>
      <c r="T106" s="12" t="str">
        <f>IF(ISERROR(VLOOKUP(D106,D107:$D$144,1,FALSE)),"","o")</f>
        <v/>
      </c>
      <c r="U106" s="12" t="str">
        <f t="shared" si="9"/>
        <v/>
      </c>
      <c r="V106" s="12" t="str">
        <f>IF(ISERROR(VLOOKUP(L107,L$37:L106,1,FALSE)),"","o")</f>
        <v/>
      </c>
      <c r="W106" s="12" t="str">
        <f>IF(ISERROR(VLOOKUP(L107,L108:L$143,1,FALSE)),"","o")</f>
        <v/>
      </c>
      <c r="X106" s="12" t="str">
        <f t="shared" si="3"/>
        <v/>
      </c>
      <c r="Z106" s="12" t="str">
        <f>IF(ISERROR(VLOOKUP(N107,N$37:N106,1,FALSE)),"","o")</f>
        <v/>
      </c>
      <c r="AA106" s="12" t="str">
        <f>IF(ISERROR(VLOOKUP(N107,N109:PS$144,1,FALSE)),"","o")</f>
        <v/>
      </c>
      <c r="AB106" s="12" t="str">
        <f t="shared" si="4"/>
        <v/>
      </c>
      <c r="AE106" s="13" t="str">
        <f t="shared" si="38"/>
        <v/>
      </c>
      <c r="AF106" s="10" t="str">
        <f t="shared" si="39"/>
        <v/>
      </c>
      <c r="AG106" s="10" t="str">
        <f t="shared" si="40"/>
        <v/>
      </c>
      <c r="AH106" s="3" t="str">
        <f>CONCATENATE(A105," : ",A106," ",B106)</f>
        <v xml:space="preserve"> :  </v>
      </c>
    </row>
    <row r="107" spans="1:34" x14ac:dyDescent="0.2">
      <c r="A107" s="64"/>
      <c r="B107" s="52" t="str">
        <f>IFERROR(VLOOKUP(A105,'Listes et données'!$A$4:$E$39,4,FALSE),"")</f>
        <v/>
      </c>
      <c r="C107" s="52"/>
      <c r="D107" s="57"/>
      <c r="E107" s="52"/>
      <c r="F107" s="57"/>
      <c r="G107" s="57"/>
      <c r="H107" s="57"/>
      <c r="I107" s="57"/>
      <c r="J107" s="57"/>
      <c r="K107" s="52"/>
      <c r="L107" s="57"/>
      <c r="M107" s="58"/>
      <c r="N107" s="57"/>
      <c r="S107" s="12" t="str">
        <f>IF(ISERROR(VLOOKUP(D107,$D$37:D106,1,FALSE)),"","o")</f>
        <v/>
      </c>
      <c r="T107" s="12" t="str">
        <f>IF(ISERROR(VLOOKUP(D107,D108:$D$144,1,FALSE)),"","o")</f>
        <v/>
      </c>
      <c r="U107" s="12" t="str">
        <f t="shared" si="9"/>
        <v/>
      </c>
      <c r="V107" s="12" t="str">
        <f>IF(ISERROR(VLOOKUP(L108,L$37:L107,1,FALSE)),"","o")</f>
        <v/>
      </c>
      <c r="W107" s="12" t="str">
        <f>IF(ISERROR(VLOOKUP(L108,L109:L$143,1,FALSE)),"","o")</f>
        <v/>
      </c>
      <c r="X107" s="12" t="str">
        <f t="shared" si="3"/>
        <v/>
      </c>
      <c r="Z107" s="12" t="str">
        <f>IF(ISERROR(VLOOKUP(N108,N$37:N107,1,FALSE)),"","o")</f>
        <v/>
      </c>
      <c r="AA107" s="12" t="str">
        <f>IF(ISERROR(VLOOKUP(N108,N110:PS$144,1,FALSE)),"","o")</f>
        <v/>
      </c>
      <c r="AB107" s="12" t="str">
        <f t="shared" si="4"/>
        <v/>
      </c>
      <c r="AE107" s="13" t="str">
        <f t="shared" si="38"/>
        <v/>
      </c>
      <c r="AF107" s="10" t="str">
        <f t="shared" si="39"/>
        <v/>
      </c>
      <c r="AG107" s="10" t="str">
        <f t="shared" si="40"/>
        <v/>
      </c>
      <c r="AH107" s="3" t="str">
        <f>CONCATENATE(A105," : ",A107," ",B107)</f>
        <v xml:space="preserve"> :  </v>
      </c>
    </row>
    <row r="108" spans="1:34" x14ac:dyDescent="0.2">
      <c r="A108" s="61"/>
      <c r="B108" s="52" t="str">
        <f>IFERROR(CONCATENATE(VLOOKUP(A105,'Listes et données'!$A$4:$E$39,5,FALSE)," en ",$B$4),"")</f>
        <v/>
      </c>
      <c r="C108" s="52"/>
      <c r="D108" s="57"/>
      <c r="E108" s="52"/>
      <c r="F108" s="57"/>
      <c r="G108" s="57"/>
      <c r="H108" s="57"/>
      <c r="I108" s="57"/>
      <c r="J108" s="57"/>
      <c r="K108" s="52"/>
      <c r="L108" s="57"/>
      <c r="M108" s="58"/>
      <c r="N108" s="57"/>
      <c r="S108" s="12" t="str">
        <f>IF(ISERROR(VLOOKUP(D108,$D$37:D107,1,FALSE)),"","o")</f>
        <v/>
      </c>
      <c r="T108" s="12" t="str">
        <f>IF(ISERROR(VLOOKUP(D108,D109:$D$144,1,FALSE)),"","o")</f>
        <v/>
      </c>
      <c r="U108" s="12" t="str">
        <f t="shared" si="9"/>
        <v/>
      </c>
      <c r="V108" s="12" t="str">
        <f>IF(ISERROR(VLOOKUP(L109,L$37:L108,1,FALSE)),"","o")</f>
        <v/>
      </c>
      <c r="W108" s="12" t="str">
        <f>IF(ISERROR(VLOOKUP(L109,L110:L$143,1,FALSE)),"","o")</f>
        <v/>
      </c>
      <c r="X108" s="12" t="str">
        <f t="shared" si="3"/>
        <v/>
      </c>
      <c r="Z108" s="12" t="str">
        <f>IF(ISERROR(VLOOKUP(N109,N$37:N108,1,FALSE)),"","o")</f>
        <v/>
      </c>
      <c r="AA108" s="12" t="str">
        <f>IF(ISERROR(VLOOKUP(N109,N111:PS$144,1,FALSE)),"","o")</f>
        <v/>
      </c>
      <c r="AB108" s="12" t="str">
        <f t="shared" si="4"/>
        <v/>
      </c>
      <c r="AE108" s="13" t="str">
        <f t="shared" si="38"/>
        <v/>
      </c>
      <c r="AF108" s="10" t="str">
        <f t="shared" si="39"/>
        <v/>
      </c>
      <c r="AG108" s="10" t="str">
        <f t="shared" si="40"/>
        <v/>
      </c>
      <c r="AH108" s="3" t="str">
        <f>CONCATENATE(A105," : CHF ",A108," ",B108)</f>
        <v xml:space="preserve"> : CHF  </v>
      </c>
    </row>
    <row r="109" spans="1:34" ht="6" customHeight="1" x14ac:dyDescent="0.2">
      <c r="A109" s="52"/>
      <c r="B109" s="52"/>
      <c r="C109" s="52"/>
      <c r="D109" s="58"/>
      <c r="E109" s="52"/>
      <c r="F109" s="52"/>
      <c r="G109" s="52"/>
      <c r="H109" s="52"/>
      <c r="I109" s="52"/>
      <c r="J109" s="52"/>
      <c r="K109" s="52"/>
      <c r="L109" s="58"/>
      <c r="M109" s="58"/>
      <c r="N109" s="58"/>
      <c r="S109" s="12" t="str">
        <f>IF(ISERROR(VLOOKUP(D109,$D$37:D108,1,FALSE)),"","o")</f>
        <v/>
      </c>
      <c r="T109" s="12" t="str">
        <f>IF(ISERROR(VLOOKUP(D109,D110:$D$144,1,FALSE)),"","o")</f>
        <v/>
      </c>
      <c r="U109" s="12" t="str">
        <f t="shared" si="9"/>
        <v/>
      </c>
      <c r="V109" s="12" t="str">
        <f>IF(ISERROR(VLOOKUP(L110,L$37:L109,1,FALSE)),"","o")</f>
        <v/>
      </c>
      <c r="W109" s="12" t="str">
        <f>IF(ISERROR(VLOOKUP(L110,L111:L$143,1,FALSE)),"","o")</f>
        <v/>
      </c>
      <c r="X109" s="12" t="str">
        <f t="shared" si="3"/>
        <v/>
      </c>
      <c r="Z109" s="12" t="str">
        <f>IF(ISERROR(VLOOKUP(N110,N$37:N109,1,FALSE)),"","o")</f>
        <v/>
      </c>
      <c r="AA109" s="12" t="str">
        <f>IF(ISERROR(VLOOKUP(N110,N112:PS$144,1,FALSE)),"","o")</f>
        <v/>
      </c>
      <c r="AB109" s="12" t="str">
        <f t="shared" si="4"/>
        <v/>
      </c>
      <c r="AE109" s="13" t="str">
        <f t="shared" si="38"/>
        <v/>
      </c>
      <c r="AF109" s="10" t="str">
        <f t="shared" si="39"/>
        <v/>
      </c>
      <c r="AG109" s="10" t="str">
        <f t="shared" si="40"/>
        <v/>
      </c>
    </row>
    <row r="110" spans="1:34" x14ac:dyDescent="0.2">
      <c r="A110" s="221"/>
      <c r="B110" s="221"/>
      <c r="C110" s="52"/>
      <c r="D110" s="58"/>
      <c r="E110" s="52"/>
      <c r="F110" s="52"/>
      <c r="G110" s="52"/>
      <c r="H110" s="52"/>
      <c r="I110" s="52"/>
      <c r="J110" s="52"/>
      <c r="K110" s="52"/>
      <c r="L110" s="58"/>
      <c r="M110" s="58"/>
      <c r="N110" s="58"/>
      <c r="S110" s="12" t="str">
        <f>IF(ISERROR(VLOOKUP(D110,$D$37:D109,1,FALSE)),"","o")</f>
        <v/>
      </c>
      <c r="T110" s="12" t="str">
        <f>IF(ISERROR(VLOOKUP(D110,D111:$D$144,1,FALSE)),"","o")</f>
        <v/>
      </c>
      <c r="U110" s="12" t="str">
        <f t="shared" si="9"/>
        <v/>
      </c>
      <c r="V110" s="12" t="str">
        <f>IF(ISERROR(VLOOKUP(L111,L$37:L110,1,FALSE)),"","o")</f>
        <v/>
      </c>
      <c r="W110" s="12" t="str">
        <f>IF(ISERROR(VLOOKUP(L111,L112:L$143,1,FALSE)),"","o")</f>
        <v/>
      </c>
      <c r="X110" s="12" t="str">
        <f t="shared" si="3"/>
        <v/>
      </c>
      <c r="Z110" s="12" t="str">
        <f>IF(ISERROR(VLOOKUP(N111,N$37:N110,1,FALSE)),"","o")</f>
        <v/>
      </c>
      <c r="AA110" s="12" t="str">
        <f>IF(ISERROR(VLOOKUP(N111,N113:PS$144,1,FALSE)),"","o")</f>
        <v/>
      </c>
      <c r="AB110" s="12" t="str">
        <f t="shared" si="4"/>
        <v/>
      </c>
      <c r="AE110" s="13" t="str">
        <f t="shared" si="38"/>
        <v/>
      </c>
      <c r="AF110" s="10" t="str">
        <f t="shared" si="39"/>
        <v/>
      </c>
      <c r="AG110" s="10" t="str">
        <f t="shared" si="40"/>
        <v/>
      </c>
    </row>
    <row r="111" spans="1:34" x14ac:dyDescent="0.2">
      <c r="A111" s="64"/>
      <c r="B111" s="52" t="str">
        <f>IFERROR(VLOOKUP(A110,'Listes et données'!$A$4:$E$39,2,FALSE),"")</f>
        <v/>
      </c>
      <c r="C111" s="52"/>
      <c r="D111" s="57"/>
      <c r="E111" s="52"/>
      <c r="F111" s="57"/>
      <c r="G111" s="57"/>
      <c r="H111" s="57"/>
      <c r="I111" s="57"/>
      <c r="J111" s="57"/>
      <c r="K111" s="52"/>
      <c r="L111" s="57"/>
      <c r="M111" s="58"/>
      <c r="N111" s="57"/>
      <c r="S111" s="12" t="str">
        <f>IF(ISERROR(VLOOKUP(D111,$D$37:D110,1,FALSE)),"","o")</f>
        <v/>
      </c>
      <c r="T111" s="12" t="str">
        <f>IF(ISERROR(VLOOKUP(D111,D112:$D$144,1,FALSE)),"","o")</f>
        <v/>
      </c>
      <c r="U111" s="12" t="str">
        <f t="shared" si="9"/>
        <v/>
      </c>
      <c r="V111" s="12" t="str">
        <f>IF(ISERROR(VLOOKUP(L112,L$37:L111,1,FALSE)),"","o")</f>
        <v/>
      </c>
      <c r="W111" s="12" t="str">
        <f>IF(ISERROR(VLOOKUP(L112,L113:L$143,1,FALSE)),"","o")</f>
        <v/>
      </c>
      <c r="X111" s="12" t="str">
        <f t="shared" si="3"/>
        <v/>
      </c>
      <c r="Z111" s="12" t="str">
        <f>IF(ISERROR(VLOOKUP(N112,N$37:N111,1,FALSE)),"","o")</f>
        <v/>
      </c>
      <c r="AA111" s="12" t="str">
        <f>IF(ISERROR(VLOOKUP(N112,N114:PS$144,1,FALSE)),"","o")</f>
        <v/>
      </c>
      <c r="AB111" s="12" t="str">
        <f t="shared" si="4"/>
        <v/>
      </c>
      <c r="AE111" s="13" t="str">
        <f t="shared" si="38"/>
        <v/>
      </c>
      <c r="AF111" s="10" t="str">
        <f t="shared" si="39"/>
        <v/>
      </c>
      <c r="AG111" s="10" t="str">
        <f t="shared" si="40"/>
        <v/>
      </c>
      <c r="AH111" s="3" t="str">
        <f>CONCATENATE(A110," : ",A111," ",B111)</f>
        <v xml:space="preserve"> :  </v>
      </c>
    </row>
    <row r="112" spans="1:34" x14ac:dyDescent="0.2">
      <c r="A112" s="64"/>
      <c r="B112" s="52" t="str">
        <f>IFERROR(VLOOKUP(A110,'Listes et données'!$A$4:$E$39,4,FALSE),"")</f>
        <v/>
      </c>
      <c r="C112" s="52"/>
      <c r="D112" s="57"/>
      <c r="E112" s="52"/>
      <c r="F112" s="57"/>
      <c r="G112" s="57"/>
      <c r="H112" s="57"/>
      <c r="I112" s="57"/>
      <c r="J112" s="57"/>
      <c r="K112" s="52"/>
      <c r="L112" s="57"/>
      <c r="M112" s="58"/>
      <c r="N112" s="57"/>
      <c r="S112" s="12" t="str">
        <f>IF(ISERROR(VLOOKUP(D112,$D$37:D111,1,FALSE)),"","o")</f>
        <v/>
      </c>
      <c r="T112" s="12" t="str">
        <f>IF(ISERROR(VLOOKUP(D112,D113:$D$144,1,FALSE)),"","o")</f>
        <v/>
      </c>
      <c r="U112" s="12" t="str">
        <f t="shared" si="9"/>
        <v/>
      </c>
      <c r="V112" s="12" t="str">
        <f>IF(ISERROR(VLOOKUP(L113,L$37:L112,1,FALSE)),"","o")</f>
        <v/>
      </c>
      <c r="W112" s="12" t="str">
        <f>IF(ISERROR(VLOOKUP(L113,L114:L$143,1,FALSE)),"","o")</f>
        <v/>
      </c>
      <c r="X112" s="12" t="str">
        <f t="shared" si="3"/>
        <v/>
      </c>
      <c r="Z112" s="12" t="str">
        <f>IF(ISERROR(VLOOKUP(N113,N$37:N112,1,FALSE)),"","o")</f>
        <v/>
      </c>
      <c r="AA112" s="12" t="str">
        <f>IF(ISERROR(VLOOKUP(N113,N115:PS$144,1,FALSE)),"","o")</f>
        <v/>
      </c>
      <c r="AB112" s="12" t="str">
        <f t="shared" si="4"/>
        <v/>
      </c>
      <c r="AE112" s="13" t="str">
        <f t="shared" si="38"/>
        <v/>
      </c>
      <c r="AF112" s="10" t="str">
        <f t="shared" si="39"/>
        <v/>
      </c>
      <c r="AG112" s="10" t="str">
        <f t="shared" si="40"/>
        <v/>
      </c>
      <c r="AH112" s="3" t="str">
        <f>CONCATENATE(A110," : ",A112," ",B112)</f>
        <v xml:space="preserve"> :  </v>
      </c>
    </row>
    <row r="113" spans="1:34" x14ac:dyDescent="0.2">
      <c r="A113" s="61"/>
      <c r="B113" s="52" t="str">
        <f>IFERROR(CONCATENATE(VLOOKUP(A110,'Listes et données'!$A$4:$E$39,5,FALSE)," en ",$B$4),"")</f>
        <v/>
      </c>
      <c r="C113" s="52"/>
      <c r="D113" s="57"/>
      <c r="E113" s="52"/>
      <c r="F113" s="57"/>
      <c r="G113" s="57"/>
      <c r="H113" s="57"/>
      <c r="I113" s="57"/>
      <c r="J113" s="57"/>
      <c r="K113" s="52"/>
      <c r="L113" s="57"/>
      <c r="M113" s="58"/>
      <c r="N113" s="57"/>
      <c r="S113" s="12" t="str">
        <f>IF(ISERROR(VLOOKUP(D113,$D$37:D112,1,FALSE)),"","o")</f>
        <v/>
      </c>
      <c r="T113" s="12" t="str">
        <f>IF(ISERROR(VLOOKUP(D113,D114:$D$144,1,FALSE)),"","o")</f>
        <v/>
      </c>
      <c r="U113" s="12" t="str">
        <f t="shared" si="9"/>
        <v/>
      </c>
      <c r="V113" s="12" t="str">
        <f>IF(ISERROR(VLOOKUP(L114,L$37:L113,1,FALSE)),"","o")</f>
        <v/>
      </c>
      <c r="W113" s="12" t="str">
        <f>IF(ISERROR(VLOOKUP(L114,L115:L$143,1,FALSE)),"","o")</f>
        <v/>
      </c>
      <c r="X113" s="12" t="str">
        <f t="shared" si="3"/>
        <v/>
      </c>
      <c r="Z113" s="12" t="str">
        <f>IF(ISERROR(VLOOKUP(N114,N$37:N113,1,FALSE)),"","o")</f>
        <v/>
      </c>
      <c r="AA113" s="12" t="str">
        <f>IF(ISERROR(VLOOKUP(N114,N116:PS$144,1,FALSE)),"","o")</f>
        <v/>
      </c>
      <c r="AB113" s="12" t="str">
        <f t="shared" si="4"/>
        <v/>
      </c>
      <c r="AE113" s="13" t="str">
        <f t="shared" si="38"/>
        <v/>
      </c>
      <c r="AF113" s="10" t="str">
        <f t="shared" si="39"/>
        <v/>
      </c>
      <c r="AG113" s="10" t="str">
        <f t="shared" si="40"/>
        <v/>
      </c>
      <c r="AH113" s="3" t="str">
        <f>CONCATENATE(A110," : CHF ",A113," ",B113)</f>
        <v xml:space="preserve"> : CHF  </v>
      </c>
    </row>
    <row r="114" spans="1:34" ht="6" customHeight="1" x14ac:dyDescent="0.2">
      <c r="A114" s="52"/>
      <c r="B114" s="52"/>
      <c r="C114" s="52"/>
      <c r="D114" s="58"/>
      <c r="E114" s="52"/>
      <c r="F114" s="52"/>
      <c r="G114" s="52"/>
      <c r="H114" s="52"/>
      <c r="I114" s="52"/>
      <c r="J114" s="52"/>
      <c r="K114" s="52"/>
      <c r="L114" s="58"/>
      <c r="M114" s="58"/>
      <c r="N114" s="58"/>
      <c r="S114" s="12" t="str">
        <f>IF(ISERROR(VLOOKUP(D114,$D$37:D113,1,FALSE)),"","o")</f>
        <v/>
      </c>
      <c r="T114" s="12" t="str">
        <f>IF(ISERROR(VLOOKUP(D114,D115:$D$144,1,FALSE)),"","o")</f>
        <v/>
      </c>
      <c r="U114" s="12" t="str">
        <f t="shared" si="9"/>
        <v/>
      </c>
      <c r="V114" s="12" t="str">
        <f>IF(ISERROR(VLOOKUP(L115,L$37:L114,1,FALSE)),"","o")</f>
        <v/>
      </c>
      <c r="W114" s="12" t="str">
        <f>IF(ISERROR(VLOOKUP(L115,L116:L$143,1,FALSE)),"","o")</f>
        <v/>
      </c>
      <c r="X114" s="12" t="str">
        <f t="shared" si="3"/>
        <v/>
      </c>
      <c r="Z114" s="12" t="str">
        <f>IF(ISERROR(VLOOKUP(N115,N$37:N114,1,FALSE)),"","o")</f>
        <v/>
      </c>
      <c r="AA114" s="12" t="str">
        <f>IF(ISERROR(VLOOKUP(N115,N117:PS$144,1,FALSE)),"","o")</f>
        <v/>
      </c>
      <c r="AB114" s="12" t="str">
        <f t="shared" si="4"/>
        <v/>
      </c>
      <c r="AE114" s="13" t="str">
        <f t="shared" si="38"/>
        <v/>
      </c>
      <c r="AF114" s="10" t="str">
        <f t="shared" si="39"/>
        <v/>
      </c>
      <c r="AG114" s="10" t="str">
        <f t="shared" si="40"/>
        <v/>
      </c>
    </row>
    <row r="115" spans="1:34" x14ac:dyDescent="0.2">
      <c r="A115" s="221"/>
      <c r="B115" s="221"/>
      <c r="C115" s="52"/>
      <c r="D115" s="58"/>
      <c r="E115" s="52"/>
      <c r="F115" s="52"/>
      <c r="G115" s="52"/>
      <c r="H115" s="52"/>
      <c r="I115" s="52"/>
      <c r="J115" s="52"/>
      <c r="K115" s="52"/>
      <c r="L115" s="58"/>
      <c r="M115" s="58"/>
      <c r="N115" s="58"/>
      <c r="S115" s="12" t="str">
        <f>IF(ISERROR(VLOOKUP(D115,$D$37:D114,1,FALSE)),"","o")</f>
        <v/>
      </c>
      <c r="T115" s="12" t="str">
        <f>IF(ISERROR(VLOOKUP(D115,D116:$D$144,1,FALSE)),"","o")</f>
        <v/>
      </c>
      <c r="U115" s="12" t="str">
        <f t="shared" si="9"/>
        <v/>
      </c>
      <c r="V115" s="12" t="str">
        <f>IF(ISERROR(VLOOKUP(L116,L$37:L115,1,FALSE)),"","o")</f>
        <v/>
      </c>
      <c r="W115" s="12" t="str">
        <f>IF(ISERROR(VLOOKUP(L116,L117:L$143,1,FALSE)),"","o")</f>
        <v/>
      </c>
      <c r="X115" s="12" t="str">
        <f t="shared" si="3"/>
        <v/>
      </c>
      <c r="Z115" s="12" t="str">
        <f>IF(ISERROR(VLOOKUP(N116,N$37:N115,1,FALSE)),"","o")</f>
        <v/>
      </c>
      <c r="AA115" s="12" t="str">
        <f>IF(ISERROR(VLOOKUP(N116,N118:PS$144,1,FALSE)),"","o")</f>
        <v/>
      </c>
      <c r="AB115" s="12" t="str">
        <f t="shared" si="4"/>
        <v/>
      </c>
      <c r="AE115" s="13" t="str">
        <f t="shared" si="38"/>
        <v/>
      </c>
      <c r="AF115" s="10" t="str">
        <f t="shared" si="39"/>
        <v/>
      </c>
      <c r="AG115" s="10" t="str">
        <f t="shared" si="40"/>
        <v/>
      </c>
    </row>
    <row r="116" spans="1:34" x14ac:dyDescent="0.2">
      <c r="A116" s="64"/>
      <c r="B116" s="52" t="str">
        <f>IFERROR(VLOOKUP(A115,'Listes et données'!$A$4:$E$39,2,FALSE),"")</f>
        <v/>
      </c>
      <c r="C116" s="52"/>
      <c r="D116" s="57"/>
      <c r="E116" s="52"/>
      <c r="F116" s="57"/>
      <c r="G116" s="57"/>
      <c r="H116" s="57"/>
      <c r="I116" s="57"/>
      <c r="J116" s="57"/>
      <c r="K116" s="52"/>
      <c r="L116" s="57"/>
      <c r="M116" s="58"/>
      <c r="N116" s="57"/>
      <c r="S116" s="12" t="str">
        <f>IF(ISERROR(VLOOKUP(D116,$D$37:D115,1,FALSE)),"","o")</f>
        <v/>
      </c>
      <c r="T116" s="12" t="str">
        <f>IF(ISERROR(VLOOKUP(D116,D117:$D$144,1,FALSE)),"","o")</f>
        <v/>
      </c>
      <c r="U116" s="12" t="str">
        <f t="shared" si="9"/>
        <v/>
      </c>
      <c r="V116" s="12" t="str">
        <f>IF(ISERROR(VLOOKUP(L117,L$37:L116,1,FALSE)),"","o")</f>
        <v/>
      </c>
      <c r="W116" s="12" t="str">
        <f>IF(ISERROR(VLOOKUP(L117,L118:L$143,1,FALSE)),"","o")</f>
        <v/>
      </c>
      <c r="X116" s="12" t="str">
        <f t="shared" si="3"/>
        <v/>
      </c>
      <c r="Z116" s="12" t="str">
        <f>IF(ISERROR(VLOOKUP(N117,N$37:N116,1,FALSE)),"","o")</f>
        <v/>
      </c>
      <c r="AA116" s="12" t="str">
        <f>IF(ISERROR(VLOOKUP(N117,N119:PS$144,1,FALSE)),"","o")</f>
        <v/>
      </c>
      <c r="AB116" s="12" t="str">
        <f t="shared" si="4"/>
        <v/>
      </c>
      <c r="AE116" s="13" t="str">
        <f t="shared" si="38"/>
        <v/>
      </c>
      <c r="AF116" s="10" t="str">
        <f t="shared" si="39"/>
        <v/>
      </c>
      <c r="AG116" s="10" t="str">
        <f t="shared" si="40"/>
        <v/>
      </c>
      <c r="AH116" s="3" t="str">
        <f>CONCATENATE(A115," : ",A116," ",B116)</f>
        <v xml:space="preserve"> :  </v>
      </c>
    </row>
    <row r="117" spans="1:34" x14ac:dyDescent="0.2">
      <c r="A117" s="64"/>
      <c r="B117" s="52" t="str">
        <f>IFERROR(VLOOKUP(A115,'Listes et données'!$A$4:$E$39,4,FALSE),"")</f>
        <v/>
      </c>
      <c r="C117" s="52"/>
      <c r="D117" s="57"/>
      <c r="E117" s="52"/>
      <c r="F117" s="57"/>
      <c r="G117" s="57"/>
      <c r="H117" s="57"/>
      <c r="I117" s="57"/>
      <c r="J117" s="57"/>
      <c r="K117" s="52"/>
      <c r="L117" s="57"/>
      <c r="M117" s="58"/>
      <c r="N117" s="57"/>
      <c r="S117" s="12" t="str">
        <f>IF(ISERROR(VLOOKUP(D117,$D$37:D116,1,FALSE)),"","o")</f>
        <v/>
      </c>
      <c r="T117" s="12" t="str">
        <f>IF(ISERROR(VLOOKUP(D117,D118:$D$144,1,FALSE)),"","o")</f>
        <v/>
      </c>
      <c r="U117" s="12" t="str">
        <f t="shared" si="9"/>
        <v/>
      </c>
      <c r="V117" s="12" t="str">
        <f>IF(ISERROR(VLOOKUP(L118,L$37:L117,1,FALSE)),"","o")</f>
        <v/>
      </c>
      <c r="W117" s="12" t="str">
        <f>IF(ISERROR(VLOOKUP(L118,L119:L$143,1,FALSE)),"","o")</f>
        <v/>
      </c>
      <c r="X117" s="12" t="str">
        <f t="shared" si="3"/>
        <v/>
      </c>
      <c r="Z117" s="12" t="str">
        <f>IF(ISERROR(VLOOKUP(N118,N$37:N117,1,FALSE)),"","o")</f>
        <v/>
      </c>
      <c r="AA117" s="12" t="str">
        <f>IF(ISERROR(VLOOKUP(N118,N120:PS$144,1,FALSE)),"","o")</f>
        <v/>
      </c>
      <c r="AB117" s="12" t="str">
        <f t="shared" si="4"/>
        <v/>
      </c>
      <c r="AE117" s="13" t="str">
        <f t="shared" si="38"/>
        <v/>
      </c>
      <c r="AF117" s="10" t="str">
        <f t="shared" si="39"/>
        <v/>
      </c>
      <c r="AG117" s="10" t="str">
        <f t="shared" si="40"/>
        <v/>
      </c>
      <c r="AH117" s="3" t="str">
        <f>CONCATENATE(A115," : ",A117," ",B117)</f>
        <v xml:space="preserve"> :  </v>
      </c>
    </row>
    <row r="118" spans="1:34" x14ac:dyDescent="0.2">
      <c r="A118" s="61"/>
      <c r="B118" s="52" t="str">
        <f>IFERROR(CONCATENATE(VLOOKUP(A115,'Listes et données'!$A$4:$E$39,5,FALSE)," en ",$B$4),"")</f>
        <v/>
      </c>
      <c r="C118" s="52"/>
      <c r="D118" s="57"/>
      <c r="E118" s="52"/>
      <c r="F118" s="57"/>
      <c r="G118" s="57"/>
      <c r="H118" s="57"/>
      <c r="I118" s="57"/>
      <c r="J118" s="57"/>
      <c r="K118" s="52"/>
      <c r="L118" s="57"/>
      <c r="M118" s="58"/>
      <c r="N118" s="57"/>
      <c r="S118" s="12" t="str">
        <f>IF(ISERROR(VLOOKUP(D118,$D$37:D117,1,FALSE)),"","o")</f>
        <v/>
      </c>
      <c r="T118" s="12" t="str">
        <f>IF(ISERROR(VLOOKUP(D118,D119:$D$144,1,FALSE)),"","o")</f>
        <v/>
      </c>
      <c r="U118" s="12" t="str">
        <f t="shared" si="9"/>
        <v/>
      </c>
      <c r="V118" s="12" t="str">
        <f>IF(ISERROR(VLOOKUP(L119,L$37:L118,1,FALSE)),"","o")</f>
        <v/>
      </c>
      <c r="W118" s="12" t="str">
        <f>IF(ISERROR(VLOOKUP(L119,L120:L$143,1,FALSE)),"","o")</f>
        <v/>
      </c>
      <c r="X118" s="12" t="str">
        <f t="shared" si="3"/>
        <v/>
      </c>
      <c r="Z118" s="12" t="str">
        <f>IF(ISERROR(VLOOKUP(N119,N$37:N118,1,FALSE)),"","o")</f>
        <v/>
      </c>
      <c r="AA118" s="12" t="str">
        <f>IF(ISERROR(VLOOKUP(N119,N121:PS$144,1,FALSE)),"","o")</f>
        <v/>
      </c>
      <c r="AB118" s="12" t="str">
        <f t="shared" si="4"/>
        <v/>
      </c>
      <c r="AE118" s="13" t="str">
        <f t="shared" si="38"/>
        <v/>
      </c>
      <c r="AF118" s="10" t="str">
        <f t="shared" si="39"/>
        <v/>
      </c>
      <c r="AG118" s="10" t="str">
        <f t="shared" si="40"/>
        <v/>
      </c>
      <c r="AH118" s="3" t="str">
        <f>CONCATENATE(A115," : CHF ",A118," ",B118)</f>
        <v xml:space="preserve"> : CHF  </v>
      </c>
    </row>
    <row r="119" spans="1:34" ht="6" customHeight="1" x14ac:dyDescent="0.2">
      <c r="A119" s="52"/>
      <c r="B119" s="52"/>
      <c r="C119" s="52"/>
      <c r="D119" s="58"/>
      <c r="E119" s="52"/>
      <c r="F119" s="52"/>
      <c r="G119" s="52"/>
      <c r="H119" s="52"/>
      <c r="I119" s="52"/>
      <c r="J119" s="52"/>
      <c r="K119" s="52"/>
      <c r="L119" s="58"/>
      <c r="M119" s="58"/>
      <c r="N119" s="58"/>
      <c r="S119" s="12" t="str">
        <f>IF(ISERROR(VLOOKUP(D119,$D$37:D118,1,FALSE)),"","o")</f>
        <v/>
      </c>
      <c r="T119" s="12" t="str">
        <f>IF(ISERROR(VLOOKUP(D119,D120:$D$144,1,FALSE)),"","o")</f>
        <v/>
      </c>
      <c r="U119" s="12" t="str">
        <f t="shared" si="9"/>
        <v/>
      </c>
      <c r="V119" s="12" t="str">
        <f>IF(ISERROR(VLOOKUP(L120,L$37:L119,1,FALSE)),"","o")</f>
        <v/>
      </c>
      <c r="W119" s="12" t="str">
        <f>IF(ISERROR(VLOOKUP(L120,L121:L$143,1,FALSE)),"","o")</f>
        <v/>
      </c>
      <c r="X119" s="12" t="str">
        <f t="shared" si="3"/>
        <v/>
      </c>
      <c r="Z119" s="12" t="str">
        <f>IF(ISERROR(VLOOKUP(N120,N$37:N119,1,FALSE)),"","o")</f>
        <v/>
      </c>
      <c r="AA119" s="12" t="str">
        <f>IF(ISERROR(VLOOKUP(N120,N122:PS$144,1,FALSE)),"","o")</f>
        <v/>
      </c>
      <c r="AB119" s="12" t="str">
        <f t="shared" si="4"/>
        <v/>
      </c>
      <c r="AE119" s="13" t="str">
        <f t="shared" si="38"/>
        <v/>
      </c>
      <c r="AF119" s="10" t="str">
        <f t="shared" si="39"/>
        <v/>
      </c>
      <c r="AG119" s="10" t="str">
        <f t="shared" si="40"/>
        <v/>
      </c>
    </row>
    <row r="120" spans="1:34" x14ac:dyDescent="0.2">
      <c r="A120" s="221"/>
      <c r="B120" s="221"/>
      <c r="C120" s="52"/>
      <c r="D120" s="58"/>
      <c r="E120" s="52"/>
      <c r="F120" s="52"/>
      <c r="G120" s="52"/>
      <c r="H120" s="52"/>
      <c r="I120" s="52"/>
      <c r="J120" s="52"/>
      <c r="K120" s="52"/>
      <c r="L120" s="58"/>
      <c r="M120" s="58"/>
      <c r="N120" s="58"/>
      <c r="S120" s="12" t="str">
        <f>IF(ISERROR(VLOOKUP(D120,$D$37:D119,1,FALSE)),"","o")</f>
        <v/>
      </c>
      <c r="T120" s="12" t="str">
        <f>IF(ISERROR(VLOOKUP(D120,D121:$D$144,1,FALSE)),"","o")</f>
        <v/>
      </c>
      <c r="U120" s="12" t="str">
        <f t="shared" si="9"/>
        <v/>
      </c>
      <c r="V120" s="12" t="str">
        <f>IF(ISERROR(VLOOKUP(L121,L$37:L120,1,FALSE)),"","o")</f>
        <v/>
      </c>
      <c r="W120" s="12" t="str">
        <f>IF(ISERROR(VLOOKUP(L121,L122:L$143,1,FALSE)),"","o")</f>
        <v/>
      </c>
      <c r="X120" s="12" t="str">
        <f t="shared" si="3"/>
        <v/>
      </c>
      <c r="Z120" s="12" t="str">
        <f>IF(ISERROR(VLOOKUP(N121,N$37:N120,1,FALSE)),"","o")</f>
        <v/>
      </c>
      <c r="AA120" s="12" t="str">
        <f>IF(ISERROR(VLOOKUP(N121,N123:PS$144,1,FALSE)),"","o")</f>
        <v/>
      </c>
      <c r="AB120" s="12" t="str">
        <f t="shared" si="4"/>
        <v/>
      </c>
      <c r="AE120" s="13" t="str">
        <f t="shared" si="38"/>
        <v/>
      </c>
      <c r="AF120" s="10" t="str">
        <f t="shared" si="39"/>
        <v/>
      </c>
      <c r="AG120" s="10" t="str">
        <f t="shared" si="40"/>
        <v/>
      </c>
    </row>
    <row r="121" spans="1:34" x14ac:dyDescent="0.2">
      <c r="A121" s="64"/>
      <c r="B121" s="52" t="str">
        <f>IFERROR(VLOOKUP(A120,'Listes et données'!$A$4:$E$39,2,FALSE),"")</f>
        <v/>
      </c>
      <c r="C121" s="52"/>
      <c r="D121" s="57"/>
      <c r="E121" s="52"/>
      <c r="F121" s="57"/>
      <c r="G121" s="57"/>
      <c r="H121" s="57"/>
      <c r="I121" s="57"/>
      <c r="J121" s="57"/>
      <c r="K121" s="52"/>
      <c r="L121" s="57"/>
      <c r="M121" s="58"/>
      <c r="N121" s="57"/>
      <c r="S121" s="12" t="str">
        <f>IF(ISERROR(VLOOKUP(D121,$D$37:D120,1,FALSE)),"","o")</f>
        <v/>
      </c>
      <c r="T121" s="12" t="str">
        <f>IF(ISERROR(VLOOKUP(D121,D122:$D$144,1,FALSE)),"","o")</f>
        <v/>
      </c>
      <c r="U121" s="12" t="str">
        <f t="shared" si="9"/>
        <v/>
      </c>
      <c r="V121" s="12" t="str">
        <f>IF(ISERROR(VLOOKUP(L122,L$37:L121,1,FALSE)),"","o")</f>
        <v/>
      </c>
      <c r="W121" s="12" t="str">
        <f>IF(ISERROR(VLOOKUP(L122,L123:L$143,1,FALSE)),"","o")</f>
        <v/>
      </c>
      <c r="X121" s="12" t="str">
        <f t="shared" si="3"/>
        <v/>
      </c>
      <c r="Z121" s="12" t="str">
        <f>IF(ISERROR(VLOOKUP(N122,N$37:N121,1,FALSE)),"","o")</f>
        <v/>
      </c>
      <c r="AA121" s="12" t="str">
        <f>IF(ISERROR(VLOOKUP(N122,N124:PS$144,1,FALSE)),"","o")</f>
        <v/>
      </c>
      <c r="AB121" s="12" t="str">
        <f t="shared" si="4"/>
        <v/>
      </c>
      <c r="AE121" s="13" t="str">
        <f t="shared" si="38"/>
        <v/>
      </c>
      <c r="AF121" s="10" t="str">
        <f t="shared" si="39"/>
        <v/>
      </c>
      <c r="AG121" s="10" t="str">
        <f t="shared" si="40"/>
        <v/>
      </c>
      <c r="AH121" s="3" t="str">
        <f>CONCATENATE(A120," : ",A121," ",B121)</f>
        <v xml:space="preserve"> :  </v>
      </c>
    </row>
    <row r="122" spans="1:34" x14ac:dyDescent="0.2">
      <c r="A122" s="64"/>
      <c r="B122" s="52" t="str">
        <f>IFERROR(VLOOKUP(A120,'Listes et données'!$A$4:$E$39,4,FALSE),"")</f>
        <v/>
      </c>
      <c r="C122" s="52"/>
      <c r="D122" s="57"/>
      <c r="E122" s="52"/>
      <c r="F122" s="57"/>
      <c r="G122" s="57"/>
      <c r="H122" s="57"/>
      <c r="I122" s="57"/>
      <c r="J122" s="57"/>
      <c r="K122" s="52"/>
      <c r="L122" s="57"/>
      <c r="M122" s="58"/>
      <c r="N122" s="57"/>
      <c r="S122" s="12" t="str">
        <f>IF(ISERROR(VLOOKUP(D122,$D$37:D121,1,FALSE)),"","o")</f>
        <v/>
      </c>
      <c r="T122" s="12" t="str">
        <f>IF(ISERROR(VLOOKUP(D122,D123:$D$144,1,FALSE)),"","o")</f>
        <v/>
      </c>
      <c r="U122" s="12" t="str">
        <f t="shared" si="9"/>
        <v/>
      </c>
      <c r="V122" s="12" t="str">
        <f>IF(ISERROR(VLOOKUP(L123,L$37:L122,1,FALSE)),"","o")</f>
        <v/>
      </c>
      <c r="W122" s="12" t="str">
        <f>IF(ISERROR(VLOOKUP(L123,L124:L$143,1,FALSE)),"","o")</f>
        <v/>
      </c>
      <c r="X122" s="12" t="str">
        <f t="shared" si="3"/>
        <v/>
      </c>
      <c r="Z122" s="12" t="str">
        <f>IF(ISERROR(VLOOKUP(N123,N$37:N122,1,FALSE)),"","o")</f>
        <v/>
      </c>
      <c r="AA122" s="12" t="str">
        <f>IF(ISERROR(VLOOKUP(N123,N125:PS$144,1,FALSE)),"","o")</f>
        <v/>
      </c>
      <c r="AB122" s="12" t="str">
        <f t="shared" si="4"/>
        <v/>
      </c>
      <c r="AE122" s="13" t="str">
        <f t="shared" si="38"/>
        <v/>
      </c>
      <c r="AF122" s="10" t="str">
        <f t="shared" si="39"/>
        <v/>
      </c>
      <c r="AG122" s="10" t="str">
        <f t="shared" si="40"/>
        <v/>
      </c>
      <c r="AH122" s="3" t="str">
        <f>CONCATENATE(A120," : ",A122," ",B122)</f>
        <v xml:space="preserve"> :  </v>
      </c>
    </row>
    <row r="123" spans="1:34" x14ac:dyDescent="0.2">
      <c r="A123" s="61"/>
      <c r="B123" s="52" t="str">
        <f>IFERROR(CONCATENATE(VLOOKUP(A120,'Listes et données'!$A$4:$E$39,5,FALSE)," en ",$B$4),"")</f>
        <v/>
      </c>
      <c r="C123" s="52"/>
      <c r="D123" s="57"/>
      <c r="E123" s="52"/>
      <c r="F123" s="57"/>
      <c r="G123" s="57"/>
      <c r="H123" s="57"/>
      <c r="I123" s="57"/>
      <c r="J123" s="57"/>
      <c r="K123" s="52"/>
      <c r="L123" s="57"/>
      <c r="M123" s="58"/>
      <c r="N123" s="57"/>
      <c r="S123" s="12" t="str">
        <f>IF(ISERROR(VLOOKUP(D123,$D$37:D122,1,FALSE)),"","o")</f>
        <v/>
      </c>
      <c r="T123" s="12" t="str">
        <f>IF(ISERROR(VLOOKUP(D123,D124:$D$144,1,FALSE)),"","o")</f>
        <v/>
      </c>
      <c r="U123" s="12" t="str">
        <f t="shared" si="9"/>
        <v/>
      </c>
      <c r="V123" s="12" t="str">
        <f>IF(ISERROR(VLOOKUP(L124,L$37:L123,1,FALSE)),"","o")</f>
        <v/>
      </c>
      <c r="W123" s="12" t="str">
        <f>IF(ISERROR(VLOOKUP(L124,L68:L$143,1,FALSE)),"","o")</f>
        <v/>
      </c>
      <c r="X123" s="12" t="str">
        <f t="shared" si="3"/>
        <v/>
      </c>
      <c r="Z123" s="12" t="str">
        <f>IF(ISERROR(VLOOKUP(N124,N$37:N123,1,FALSE)),"","o")</f>
        <v/>
      </c>
      <c r="AA123" s="12" t="str">
        <f>IF(ISERROR(VLOOKUP(N124,N126:PS$144,1,FALSE)),"","o")</f>
        <v/>
      </c>
      <c r="AB123" s="12" t="str">
        <f t="shared" si="4"/>
        <v/>
      </c>
      <c r="AE123" s="13" t="str">
        <f t="shared" si="38"/>
        <v/>
      </c>
      <c r="AF123" s="10" t="str">
        <f t="shared" si="39"/>
        <v/>
      </c>
      <c r="AG123" s="10" t="str">
        <f t="shared" si="40"/>
        <v/>
      </c>
      <c r="AH123" s="3" t="str">
        <f>CONCATENATE(A120," : CHF ",A123," ",B123)</f>
        <v xml:space="preserve"> : CHF  </v>
      </c>
    </row>
    <row r="124" spans="1:34" ht="6" customHeight="1" x14ac:dyDescent="0.2">
      <c r="A124" s="52"/>
      <c r="B124" s="52"/>
      <c r="C124" s="52"/>
      <c r="D124" s="58"/>
      <c r="E124" s="52"/>
      <c r="F124" s="52"/>
      <c r="G124" s="52"/>
      <c r="H124" s="52"/>
      <c r="I124" s="52"/>
      <c r="J124" s="52"/>
      <c r="K124" s="52"/>
      <c r="L124" s="58"/>
      <c r="M124" s="58"/>
      <c r="N124" s="58"/>
      <c r="S124" s="12" t="str">
        <f>IF(ISERROR(VLOOKUP(D124,$D$37:D123,1,FALSE)),"","o")</f>
        <v/>
      </c>
      <c r="T124" s="12" t="str">
        <f>IF(ISERROR(VLOOKUP(D124,D125:$D$144,1,FALSE)),"","o")</f>
        <v/>
      </c>
      <c r="U124" s="12" t="str">
        <f t="shared" si="9"/>
        <v/>
      </c>
      <c r="V124" s="12" t="str">
        <f>IF(ISERROR(VLOOKUP(L125,L$37:L124,1,FALSE)),"","o")</f>
        <v/>
      </c>
      <c r="W124" s="12" t="str">
        <f>IF(ISERROR(VLOOKUP(L125,L126:L$143,1,FALSE)),"","o")</f>
        <v/>
      </c>
      <c r="X124" s="12" t="str">
        <f t="shared" si="3"/>
        <v/>
      </c>
      <c r="Z124" s="12" t="str">
        <f>IF(ISERROR(VLOOKUP(N125,N$37:N124,1,FALSE)),"","o")</f>
        <v/>
      </c>
      <c r="AA124" s="12" t="str">
        <f>IF(ISERROR(VLOOKUP(N125,N127:PS$144,1,FALSE)),"","o")</f>
        <v/>
      </c>
      <c r="AB124" s="12" t="str">
        <f t="shared" ref="AB124:AB143" si="86">IF(OR(Z124="o",AA124="o"),"o","")</f>
        <v/>
      </c>
      <c r="AE124" s="13" t="str">
        <f t="shared" si="38"/>
        <v/>
      </c>
      <c r="AF124" s="10" t="str">
        <f t="shared" si="39"/>
        <v/>
      </c>
      <c r="AG124" s="10" t="str">
        <f t="shared" si="40"/>
        <v/>
      </c>
    </row>
    <row r="125" spans="1:34" hidden="1" x14ac:dyDescent="0.2">
      <c r="D125" s="12"/>
      <c r="S125" s="12" t="str">
        <f>IF(ISERROR(VLOOKUP(D125,$D$37:D124,1,FALSE)),"","o")</f>
        <v/>
      </c>
      <c r="T125" s="12" t="str">
        <f>IF(ISERROR(VLOOKUP(D125,D126:$D$144,1,FALSE)),"","o")</f>
        <v/>
      </c>
      <c r="U125" s="12" t="str">
        <f t="shared" si="9"/>
        <v/>
      </c>
      <c r="V125" s="12" t="str">
        <f>IF(ISERROR(VLOOKUP(L126,L$37:L125,1,FALSE)),"","o")</f>
        <v/>
      </c>
      <c r="W125" s="12" t="str">
        <f>IF(ISERROR(VLOOKUP(L126,L127:L$143,1,FALSE)),"","o")</f>
        <v/>
      </c>
      <c r="X125" s="12" t="str">
        <f t="shared" ref="X125:X143" si="87">IF(OR(V125="o",W125="o"),"o","")</f>
        <v/>
      </c>
      <c r="Z125" s="12" t="str">
        <f>IF(ISERROR(VLOOKUP(N126,N$37:N125,1,FALSE)),"","o")</f>
        <v/>
      </c>
      <c r="AA125" s="12" t="str">
        <f>IF(ISERROR(VLOOKUP(N126,N128:PS$144,1,FALSE)),"","o")</f>
        <v/>
      </c>
      <c r="AB125" s="12" t="str">
        <f t="shared" si="86"/>
        <v/>
      </c>
      <c r="AE125" s="13" t="str">
        <f t="shared" si="38"/>
        <v/>
      </c>
      <c r="AF125" s="10" t="str">
        <f t="shared" si="39"/>
        <v/>
      </c>
      <c r="AG125" s="10" t="str">
        <f t="shared" si="40"/>
        <v/>
      </c>
    </row>
    <row r="126" spans="1:34" hidden="1" x14ac:dyDescent="0.2">
      <c r="D126" s="12"/>
      <c r="S126" s="12" t="str">
        <f>IF(ISERROR(VLOOKUP(D126,$D$37:D125,1,FALSE)),"","o")</f>
        <v/>
      </c>
      <c r="T126" s="12" t="str">
        <f>IF(ISERROR(VLOOKUP(D126,D127:$D$144,1,FALSE)),"","o")</f>
        <v/>
      </c>
      <c r="U126" s="12" t="str">
        <f t="shared" ref="U126:U160" si="88">IF(OR(S126="o",T126="o"),"o","")</f>
        <v/>
      </c>
      <c r="V126" s="12" t="str">
        <f>IF(ISERROR(VLOOKUP(L127,L$37:L126,1,FALSE)),"","o")</f>
        <v/>
      </c>
      <c r="W126" s="12" t="str">
        <f>IF(ISERROR(VLOOKUP(L127,L128:L$143,1,FALSE)),"","o")</f>
        <v/>
      </c>
      <c r="X126" s="12" t="str">
        <f t="shared" si="87"/>
        <v/>
      </c>
      <c r="Z126" s="12" t="str">
        <f>IF(ISERROR(VLOOKUP(N127,N$37:N126,1,FALSE)),"","o")</f>
        <v/>
      </c>
      <c r="AA126" s="12" t="str">
        <f>IF(ISERROR(VLOOKUP(N127,N129:PS$144,1,FALSE)),"","o")</f>
        <v/>
      </c>
      <c r="AB126" s="12" t="str">
        <f t="shared" si="86"/>
        <v/>
      </c>
      <c r="AE126" s="13" t="str">
        <f t="shared" ref="AE126:AE144" si="89">IF(D126="","",D126)</f>
        <v/>
      </c>
      <c r="AF126" s="10" t="str">
        <f t="shared" ref="AF126:AF144" si="90">IF(L126="","",L126)</f>
        <v/>
      </c>
      <c r="AG126" s="10" t="str">
        <f t="shared" ref="AG126:AG144" si="91">IF(N126="","",N126)</f>
        <v/>
      </c>
    </row>
    <row r="127" spans="1:34" hidden="1" x14ac:dyDescent="0.2">
      <c r="D127" s="12"/>
      <c r="S127" s="12" t="str">
        <f>IF(ISERROR(VLOOKUP(D127,$D$37:D126,1,FALSE)),"","o")</f>
        <v/>
      </c>
      <c r="T127" s="12" t="str">
        <f>IF(ISERROR(VLOOKUP(D127,D128:$D$144,1,FALSE)),"","o")</f>
        <v/>
      </c>
      <c r="U127" s="12" t="str">
        <f t="shared" si="88"/>
        <v/>
      </c>
      <c r="V127" s="12" t="str">
        <f>IF(ISERROR(VLOOKUP(L128,L$37:L127,1,FALSE)),"","o")</f>
        <v/>
      </c>
      <c r="W127" s="12" t="str">
        <f>IF(ISERROR(VLOOKUP(L128,L129:L$143,1,FALSE)),"","o")</f>
        <v/>
      </c>
      <c r="X127" s="12" t="str">
        <f t="shared" si="87"/>
        <v/>
      </c>
      <c r="Z127" s="12" t="str">
        <f>IF(ISERROR(VLOOKUP(N128,N$37:N127,1,FALSE)),"","o")</f>
        <v/>
      </c>
      <c r="AA127" s="12" t="str">
        <f>IF(ISERROR(VLOOKUP(N128,N130:PS$144,1,FALSE)),"","o")</f>
        <v/>
      </c>
      <c r="AB127" s="12" t="str">
        <f t="shared" si="86"/>
        <v/>
      </c>
      <c r="AE127" s="13" t="str">
        <f t="shared" si="89"/>
        <v/>
      </c>
      <c r="AF127" s="10" t="str">
        <f t="shared" si="90"/>
        <v/>
      </c>
      <c r="AG127" s="10" t="str">
        <f t="shared" si="91"/>
        <v/>
      </c>
    </row>
    <row r="128" spans="1:34" hidden="1" x14ac:dyDescent="0.2">
      <c r="D128" s="12"/>
      <c r="S128" s="12" t="str">
        <f>IF(ISERROR(VLOOKUP(D128,$D$37:D127,1,FALSE)),"","o")</f>
        <v/>
      </c>
      <c r="T128" s="12" t="str">
        <f>IF(ISERROR(VLOOKUP(D128,D129:$D$144,1,FALSE)),"","o")</f>
        <v/>
      </c>
      <c r="U128" s="12" t="str">
        <f t="shared" si="88"/>
        <v/>
      </c>
      <c r="V128" s="12" t="str">
        <f>IF(ISERROR(VLOOKUP(L129,L$37:L128,1,FALSE)),"","o")</f>
        <v/>
      </c>
      <c r="W128" s="12" t="str">
        <f>IF(ISERROR(VLOOKUP(L129,L130:L$143,1,FALSE)),"","o")</f>
        <v/>
      </c>
      <c r="X128" s="12" t="str">
        <f t="shared" si="87"/>
        <v/>
      </c>
      <c r="Z128" s="12" t="str">
        <f>IF(ISERROR(VLOOKUP(N129,N$37:N128,1,FALSE)),"","o")</f>
        <v/>
      </c>
      <c r="AA128" s="12" t="str">
        <f>IF(ISERROR(VLOOKUP(N129,N131:PS$144,1,FALSE)),"","o")</f>
        <v/>
      </c>
      <c r="AB128" s="12" t="str">
        <f t="shared" si="86"/>
        <v/>
      </c>
      <c r="AE128" s="13" t="str">
        <f t="shared" si="89"/>
        <v/>
      </c>
      <c r="AF128" s="10" t="str">
        <f t="shared" si="90"/>
        <v/>
      </c>
      <c r="AG128" s="10" t="str">
        <f t="shared" si="91"/>
        <v/>
      </c>
    </row>
    <row r="129" spans="4:33" hidden="1" x14ac:dyDescent="0.2">
      <c r="D129" s="12"/>
      <c r="S129" s="12" t="str">
        <f>IF(ISERROR(VLOOKUP(D129,$D$37:D128,1,FALSE)),"","o")</f>
        <v/>
      </c>
      <c r="T129" s="12" t="str">
        <f>IF(ISERROR(VLOOKUP(D129,D130:$D$144,1,FALSE)),"","o")</f>
        <v/>
      </c>
      <c r="U129" s="12" t="str">
        <f t="shared" si="88"/>
        <v/>
      </c>
      <c r="V129" s="12" t="str">
        <f>IF(ISERROR(VLOOKUP(L130,L$37:L129,1,FALSE)),"","o")</f>
        <v/>
      </c>
      <c r="W129" s="12" t="str">
        <f>IF(ISERROR(VLOOKUP(L130,L131:L$143,1,FALSE)),"","o")</f>
        <v/>
      </c>
      <c r="X129" s="12" t="str">
        <f t="shared" si="87"/>
        <v/>
      </c>
      <c r="Z129" s="12" t="str">
        <f>IF(ISERROR(VLOOKUP(N130,N$37:N129,1,FALSE)),"","o")</f>
        <v/>
      </c>
      <c r="AA129" s="12" t="str">
        <f>IF(ISERROR(VLOOKUP(N130,N132:PS$144,1,FALSE)),"","o")</f>
        <v/>
      </c>
      <c r="AB129" s="12" t="str">
        <f t="shared" si="86"/>
        <v/>
      </c>
      <c r="AE129" s="13" t="str">
        <f t="shared" si="89"/>
        <v/>
      </c>
      <c r="AF129" s="10" t="str">
        <f t="shared" si="90"/>
        <v/>
      </c>
      <c r="AG129" s="10" t="str">
        <f t="shared" si="91"/>
        <v/>
      </c>
    </row>
    <row r="130" spans="4:33" hidden="1" x14ac:dyDescent="0.2">
      <c r="D130" s="12"/>
      <c r="S130" s="12" t="str">
        <f>IF(ISERROR(VLOOKUP(D130,$D$37:D129,1,FALSE)),"","o")</f>
        <v/>
      </c>
      <c r="T130" s="12" t="str">
        <f>IF(ISERROR(VLOOKUP(D130,D131:$D$144,1,FALSE)),"","o")</f>
        <v/>
      </c>
      <c r="U130" s="12" t="str">
        <f t="shared" si="88"/>
        <v/>
      </c>
      <c r="V130" s="12" t="str">
        <f>IF(ISERROR(VLOOKUP(L131,L$37:L130,1,FALSE)),"","o")</f>
        <v/>
      </c>
      <c r="W130" s="12" t="str">
        <f>IF(ISERROR(VLOOKUP(L131,L132:L$143,1,FALSE)),"","o")</f>
        <v/>
      </c>
      <c r="X130" s="12" t="str">
        <f t="shared" si="87"/>
        <v/>
      </c>
      <c r="Z130" s="12" t="str">
        <f>IF(ISERROR(VLOOKUP(N131,N$37:N130,1,FALSE)),"","o")</f>
        <v/>
      </c>
      <c r="AA130" s="12" t="str">
        <f>IF(ISERROR(VLOOKUP(N131,N133:PS$144,1,FALSE)),"","o")</f>
        <v/>
      </c>
      <c r="AB130" s="12" t="str">
        <f t="shared" si="86"/>
        <v/>
      </c>
      <c r="AE130" s="13" t="str">
        <f t="shared" si="89"/>
        <v/>
      </c>
      <c r="AF130" s="10" t="str">
        <f t="shared" si="90"/>
        <v/>
      </c>
      <c r="AG130" s="10" t="str">
        <f t="shared" si="91"/>
        <v/>
      </c>
    </row>
    <row r="131" spans="4:33" hidden="1" x14ac:dyDescent="0.2">
      <c r="D131" s="12"/>
      <c r="S131" s="12" t="str">
        <f>IF(ISERROR(VLOOKUP(D131,$D$37:D130,1,FALSE)),"","o")</f>
        <v/>
      </c>
      <c r="T131" s="12" t="str">
        <f>IF(ISERROR(VLOOKUP(D131,D132:$D$144,1,FALSE)),"","o")</f>
        <v/>
      </c>
      <c r="U131" s="12" t="str">
        <f t="shared" si="88"/>
        <v/>
      </c>
      <c r="V131" s="12" t="str">
        <f>IF(ISERROR(VLOOKUP(L132,L$37:L131,1,FALSE)),"","o")</f>
        <v/>
      </c>
      <c r="W131" s="12" t="str">
        <f>IF(ISERROR(VLOOKUP(L132,L133:L$143,1,FALSE)),"","o")</f>
        <v/>
      </c>
      <c r="X131" s="12" t="str">
        <f t="shared" si="87"/>
        <v/>
      </c>
      <c r="Z131" s="12" t="str">
        <f>IF(ISERROR(VLOOKUP(N132,N$37:N131,1,FALSE)),"","o")</f>
        <v/>
      </c>
      <c r="AA131" s="12" t="str">
        <f>IF(ISERROR(VLOOKUP(N132,N134:PS$144,1,FALSE)),"","o")</f>
        <v/>
      </c>
      <c r="AB131" s="12" t="str">
        <f t="shared" si="86"/>
        <v/>
      </c>
      <c r="AE131" s="13" t="str">
        <f t="shared" si="89"/>
        <v/>
      </c>
      <c r="AF131" s="10" t="str">
        <f t="shared" si="90"/>
        <v/>
      </c>
      <c r="AG131" s="10" t="str">
        <f t="shared" si="91"/>
        <v/>
      </c>
    </row>
    <row r="132" spans="4:33" hidden="1" x14ac:dyDescent="0.2">
      <c r="D132" s="12"/>
      <c r="S132" s="12" t="str">
        <f>IF(ISERROR(VLOOKUP(D132,$D$37:D131,1,FALSE)),"","o")</f>
        <v/>
      </c>
      <c r="T132" s="12" t="str">
        <f>IF(ISERROR(VLOOKUP(D132,D133:$D$144,1,FALSE)),"","o")</f>
        <v/>
      </c>
      <c r="U132" s="12" t="str">
        <f t="shared" si="88"/>
        <v/>
      </c>
      <c r="V132" s="12" t="str">
        <f>IF(ISERROR(VLOOKUP(L133,L$37:L132,1,FALSE)),"","o")</f>
        <v/>
      </c>
      <c r="W132" s="12" t="str">
        <f>IF(ISERROR(VLOOKUP(L133,L134:L$143,1,FALSE)),"","o")</f>
        <v/>
      </c>
      <c r="X132" s="12" t="str">
        <f t="shared" si="87"/>
        <v/>
      </c>
      <c r="Z132" s="12" t="str">
        <f>IF(ISERROR(VLOOKUP(N133,N$37:N132,1,FALSE)),"","o")</f>
        <v/>
      </c>
      <c r="AA132" s="12" t="str">
        <f>IF(ISERROR(VLOOKUP(N133,N135:PS$144,1,FALSE)),"","o")</f>
        <v/>
      </c>
      <c r="AB132" s="12" t="str">
        <f t="shared" si="86"/>
        <v/>
      </c>
      <c r="AE132" s="13" t="str">
        <f t="shared" si="89"/>
        <v/>
      </c>
      <c r="AF132" s="10" t="str">
        <f t="shared" si="90"/>
        <v/>
      </c>
      <c r="AG132" s="10" t="str">
        <f t="shared" si="91"/>
        <v/>
      </c>
    </row>
    <row r="133" spans="4:33" hidden="1" x14ac:dyDescent="0.2">
      <c r="D133" s="12"/>
      <c r="S133" s="12" t="str">
        <f>IF(ISERROR(VLOOKUP(D133,$D$37:D132,1,FALSE)),"","o")</f>
        <v/>
      </c>
      <c r="T133" s="12" t="str">
        <f>IF(ISERROR(VLOOKUP(D133,D134:$D$144,1,FALSE)),"","o")</f>
        <v/>
      </c>
      <c r="U133" s="12" t="str">
        <f t="shared" si="88"/>
        <v/>
      </c>
      <c r="V133" s="12" t="str">
        <f>IF(ISERROR(VLOOKUP(L134,L$37:L133,1,FALSE)),"","o")</f>
        <v/>
      </c>
      <c r="W133" s="12" t="str">
        <f>IF(ISERROR(VLOOKUP(L134,L135:L$143,1,FALSE)),"","o")</f>
        <v/>
      </c>
      <c r="X133" s="12" t="str">
        <f t="shared" si="87"/>
        <v/>
      </c>
      <c r="Z133" s="12" t="str">
        <f>IF(ISERROR(VLOOKUP(N134,N$37:N133,1,FALSE)),"","o")</f>
        <v/>
      </c>
      <c r="AA133" s="12" t="str">
        <f>IF(ISERROR(VLOOKUP(N134,N136:PS$144,1,FALSE)),"","o")</f>
        <v/>
      </c>
      <c r="AB133" s="12" t="str">
        <f t="shared" si="86"/>
        <v/>
      </c>
      <c r="AE133" s="13" t="str">
        <f t="shared" si="89"/>
        <v/>
      </c>
      <c r="AF133" s="10" t="str">
        <f t="shared" si="90"/>
        <v/>
      </c>
      <c r="AG133" s="10" t="str">
        <f t="shared" si="91"/>
        <v/>
      </c>
    </row>
    <row r="134" spans="4:33" hidden="1" x14ac:dyDescent="0.2">
      <c r="D134" s="12"/>
      <c r="S134" s="12" t="str">
        <f>IF(ISERROR(VLOOKUP(D134,$D$37:D133,1,FALSE)),"","o")</f>
        <v/>
      </c>
      <c r="T134" s="12" t="str">
        <f>IF(ISERROR(VLOOKUP(D134,D135:$D$144,1,FALSE)),"","o")</f>
        <v/>
      </c>
      <c r="U134" s="12" t="str">
        <f t="shared" si="88"/>
        <v/>
      </c>
      <c r="V134" s="12" t="str">
        <f>IF(ISERROR(VLOOKUP(L135,L$37:L134,1,FALSE)),"","o")</f>
        <v/>
      </c>
      <c r="W134" s="12" t="str">
        <f>IF(ISERROR(VLOOKUP(L135,L136:L$143,1,FALSE)),"","o")</f>
        <v/>
      </c>
      <c r="X134" s="12" t="str">
        <f t="shared" si="87"/>
        <v/>
      </c>
      <c r="Z134" s="12" t="str">
        <f>IF(ISERROR(VLOOKUP(N135,N$37:N134,1,FALSE)),"","o")</f>
        <v/>
      </c>
      <c r="AA134" s="12" t="str">
        <f>IF(ISERROR(VLOOKUP(N135,N137:PS$144,1,FALSE)),"","o")</f>
        <v/>
      </c>
      <c r="AB134" s="12" t="str">
        <f t="shared" si="86"/>
        <v/>
      </c>
      <c r="AE134" s="13" t="str">
        <f t="shared" si="89"/>
        <v/>
      </c>
      <c r="AF134" s="10" t="str">
        <f t="shared" si="90"/>
        <v/>
      </c>
      <c r="AG134" s="10" t="str">
        <f t="shared" si="91"/>
        <v/>
      </c>
    </row>
    <row r="135" spans="4:33" hidden="1" x14ac:dyDescent="0.2">
      <c r="D135" s="12"/>
      <c r="S135" s="12" t="str">
        <f>IF(ISERROR(VLOOKUP(D135,$D$37:D134,1,FALSE)),"","o")</f>
        <v/>
      </c>
      <c r="T135" s="12" t="str">
        <f>IF(ISERROR(VLOOKUP(D135,D136:$D$144,1,FALSE)),"","o")</f>
        <v/>
      </c>
      <c r="U135" s="12" t="str">
        <f t="shared" si="88"/>
        <v/>
      </c>
      <c r="V135" s="12" t="str">
        <f>IF(ISERROR(VLOOKUP(L136,L$37:L135,1,FALSE)),"","o")</f>
        <v/>
      </c>
      <c r="W135" s="12" t="str">
        <f>IF(ISERROR(VLOOKUP(L136,L137:L$143,1,FALSE)),"","o")</f>
        <v/>
      </c>
      <c r="X135" s="12" t="str">
        <f t="shared" si="87"/>
        <v/>
      </c>
      <c r="Z135" s="12" t="str">
        <f>IF(ISERROR(VLOOKUP(N136,N$37:N135,1,FALSE)),"","o")</f>
        <v/>
      </c>
      <c r="AA135" s="12" t="str">
        <f>IF(ISERROR(VLOOKUP(N136,N138:PS$144,1,FALSE)),"","o")</f>
        <v/>
      </c>
      <c r="AB135" s="12" t="str">
        <f t="shared" si="86"/>
        <v/>
      </c>
      <c r="AE135" s="13" t="str">
        <f t="shared" si="89"/>
        <v/>
      </c>
      <c r="AF135" s="10" t="str">
        <f t="shared" si="90"/>
        <v/>
      </c>
      <c r="AG135" s="10" t="str">
        <f t="shared" si="91"/>
        <v/>
      </c>
    </row>
    <row r="136" spans="4:33" hidden="1" x14ac:dyDescent="0.2">
      <c r="D136" s="12"/>
      <c r="S136" s="12" t="str">
        <f>IF(ISERROR(VLOOKUP(D136,$D$37:D135,1,FALSE)),"","o")</f>
        <v/>
      </c>
      <c r="T136" s="12" t="str">
        <f>IF(ISERROR(VLOOKUP(D136,D137:$D$144,1,FALSE)),"","o")</f>
        <v/>
      </c>
      <c r="U136" s="12" t="str">
        <f t="shared" si="88"/>
        <v/>
      </c>
      <c r="V136" s="12" t="str">
        <f>IF(ISERROR(VLOOKUP(L137,L$37:L136,1,FALSE)),"","o")</f>
        <v/>
      </c>
      <c r="W136" s="12" t="str">
        <f>IF(ISERROR(VLOOKUP(L137,L138:L$143,1,FALSE)),"","o")</f>
        <v/>
      </c>
      <c r="X136" s="12" t="str">
        <f t="shared" si="87"/>
        <v/>
      </c>
      <c r="Z136" s="12" t="str">
        <f>IF(ISERROR(VLOOKUP(N137,N$37:N136,1,FALSE)),"","o")</f>
        <v/>
      </c>
      <c r="AA136" s="12" t="str">
        <f>IF(ISERROR(VLOOKUP(N137,N139:PS$144,1,FALSE)),"","o")</f>
        <v/>
      </c>
      <c r="AB136" s="12" t="str">
        <f t="shared" si="86"/>
        <v/>
      </c>
      <c r="AE136" s="13" t="str">
        <f t="shared" si="89"/>
        <v/>
      </c>
      <c r="AF136" s="10" t="str">
        <f t="shared" si="90"/>
        <v/>
      </c>
      <c r="AG136" s="10" t="str">
        <f t="shared" si="91"/>
        <v/>
      </c>
    </row>
    <row r="137" spans="4:33" hidden="1" x14ac:dyDescent="0.2">
      <c r="D137" s="12"/>
      <c r="S137" s="12" t="str">
        <f>IF(ISERROR(VLOOKUP(D137,$D$37:D136,1,FALSE)),"","o")</f>
        <v/>
      </c>
      <c r="T137" s="12" t="str">
        <f>IF(ISERROR(VLOOKUP(D137,D138:$D$144,1,FALSE)),"","o")</f>
        <v/>
      </c>
      <c r="U137" s="12" t="str">
        <f t="shared" si="88"/>
        <v/>
      </c>
      <c r="V137" s="12" t="str">
        <f>IF(ISERROR(VLOOKUP(L138,L$37:L137,1,FALSE)),"","o")</f>
        <v/>
      </c>
      <c r="W137" s="12" t="str">
        <f>IF(ISERROR(VLOOKUP(L138,L139:L$143,1,FALSE)),"","o")</f>
        <v/>
      </c>
      <c r="X137" s="12" t="str">
        <f t="shared" si="87"/>
        <v/>
      </c>
      <c r="Z137" s="12" t="str">
        <f>IF(ISERROR(VLOOKUP(N138,N$37:N137,1,FALSE)),"","o")</f>
        <v/>
      </c>
      <c r="AA137" s="12" t="str">
        <f>IF(ISERROR(VLOOKUP(N138,N140:PS$144,1,FALSE)),"","o")</f>
        <v/>
      </c>
      <c r="AB137" s="12" t="str">
        <f t="shared" si="86"/>
        <v/>
      </c>
      <c r="AE137" s="13" t="str">
        <f t="shared" si="89"/>
        <v/>
      </c>
      <c r="AF137" s="10" t="str">
        <f t="shared" si="90"/>
        <v/>
      </c>
      <c r="AG137" s="10" t="str">
        <f t="shared" si="91"/>
        <v/>
      </c>
    </row>
    <row r="138" spans="4:33" hidden="1" x14ac:dyDescent="0.2">
      <c r="D138" s="12"/>
      <c r="S138" s="12" t="str">
        <f>IF(ISERROR(VLOOKUP(D138,$D$37:D137,1,FALSE)),"","o")</f>
        <v/>
      </c>
      <c r="T138" s="12" t="str">
        <f>IF(ISERROR(VLOOKUP(D138,D139:$D$144,1,FALSE)),"","o")</f>
        <v/>
      </c>
      <c r="U138" s="12" t="str">
        <f t="shared" si="88"/>
        <v/>
      </c>
      <c r="V138" s="12" t="str">
        <f>IF(ISERROR(VLOOKUP(L139,L$37:L138,1,FALSE)),"","o")</f>
        <v/>
      </c>
      <c r="W138" s="12" t="str">
        <f>IF(ISERROR(VLOOKUP(L139,L140:L$143,1,FALSE)),"","o")</f>
        <v/>
      </c>
      <c r="X138" s="12" t="str">
        <f t="shared" si="87"/>
        <v/>
      </c>
      <c r="Z138" s="12" t="str">
        <f>IF(ISERROR(VLOOKUP(N139,N$37:N138,1,FALSE)),"","o")</f>
        <v/>
      </c>
      <c r="AA138" s="12" t="str">
        <f>IF(ISERROR(VLOOKUP(N139,N141:PS$144,1,FALSE)),"","o")</f>
        <v/>
      </c>
      <c r="AB138" s="12" t="str">
        <f t="shared" si="86"/>
        <v/>
      </c>
      <c r="AE138" s="13" t="str">
        <f t="shared" si="89"/>
        <v/>
      </c>
      <c r="AF138" s="10" t="str">
        <f t="shared" si="90"/>
        <v/>
      </c>
      <c r="AG138" s="10" t="str">
        <f t="shared" si="91"/>
        <v/>
      </c>
    </row>
    <row r="139" spans="4:33" hidden="1" x14ac:dyDescent="0.2">
      <c r="D139" s="12"/>
      <c r="S139" s="12" t="str">
        <f>IF(ISERROR(VLOOKUP(D139,$D$37:D138,1,FALSE)),"","o")</f>
        <v/>
      </c>
      <c r="T139" s="12" t="str">
        <f>IF(ISERROR(VLOOKUP(D139,D140:$D$144,1,FALSE)),"","o")</f>
        <v/>
      </c>
      <c r="U139" s="12" t="str">
        <f t="shared" si="88"/>
        <v/>
      </c>
      <c r="V139" s="12" t="str">
        <f>IF(ISERROR(VLOOKUP(L140,L$37:L139,1,FALSE)),"","o")</f>
        <v/>
      </c>
      <c r="W139" s="12" t="str">
        <f>IF(ISERROR(VLOOKUP(L140,L141:L$143,1,FALSE)),"","o")</f>
        <v/>
      </c>
      <c r="X139" s="12" t="str">
        <f t="shared" si="87"/>
        <v/>
      </c>
      <c r="Z139" s="12" t="str">
        <f>IF(ISERROR(VLOOKUP(N140,N$37:N139,1,FALSE)),"","o")</f>
        <v/>
      </c>
      <c r="AA139" s="12" t="str">
        <f>IF(ISERROR(VLOOKUP(N140,N142:PS$144,1,FALSE)),"","o")</f>
        <v/>
      </c>
      <c r="AB139" s="12" t="str">
        <f t="shared" si="86"/>
        <v/>
      </c>
      <c r="AE139" s="13" t="str">
        <f t="shared" si="89"/>
        <v/>
      </c>
      <c r="AF139" s="10" t="str">
        <f t="shared" si="90"/>
        <v/>
      </c>
      <c r="AG139" s="10" t="str">
        <f t="shared" si="91"/>
        <v/>
      </c>
    </row>
    <row r="140" spans="4:33" hidden="1" x14ac:dyDescent="0.2">
      <c r="D140" s="12"/>
      <c r="S140" s="12" t="str">
        <f>IF(ISERROR(VLOOKUP(D140,$D$37:D139,1,FALSE)),"","o")</f>
        <v/>
      </c>
      <c r="T140" s="12" t="str">
        <f>IF(ISERROR(VLOOKUP(D140,D141:$D$144,1,FALSE)),"","o")</f>
        <v/>
      </c>
      <c r="U140" s="12" t="str">
        <f t="shared" si="88"/>
        <v/>
      </c>
      <c r="V140" s="12" t="str">
        <f>IF(ISERROR(VLOOKUP(L141,L$37:L140,1,FALSE)),"","o")</f>
        <v/>
      </c>
      <c r="W140" s="12" t="str">
        <f>IF(ISERROR(VLOOKUP(L141,L142:L$143,1,FALSE)),"","o")</f>
        <v/>
      </c>
      <c r="X140" s="12" t="str">
        <f t="shared" si="87"/>
        <v/>
      </c>
      <c r="Z140" s="12" t="str">
        <f>IF(ISERROR(VLOOKUP(N141,N$37:N140,1,FALSE)),"","o")</f>
        <v/>
      </c>
      <c r="AA140" s="12" t="str">
        <f>IF(ISERROR(VLOOKUP(N141,N143:PS$144,1,FALSE)),"","o")</f>
        <v/>
      </c>
      <c r="AB140" s="12" t="str">
        <f t="shared" si="86"/>
        <v/>
      </c>
      <c r="AE140" s="13" t="str">
        <f t="shared" si="89"/>
        <v/>
      </c>
      <c r="AF140" s="10" t="str">
        <f t="shared" si="90"/>
        <v/>
      </c>
      <c r="AG140" s="10" t="str">
        <f t="shared" si="91"/>
        <v/>
      </c>
    </row>
    <row r="141" spans="4:33" hidden="1" x14ac:dyDescent="0.2">
      <c r="D141" s="12"/>
      <c r="S141" s="12" t="str">
        <f>IF(ISERROR(VLOOKUP(D141,$D$37:D140,1,FALSE)),"","o")</f>
        <v/>
      </c>
      <c r="T141" s="12" t="str">
        <f>IF(ISERROR(VLOOKUP(D141,D142:$D$144,1,FALSE)),"","o")</f>
        <v/>
      </c>
      <c r="U141" s="12" t="str">
        <f t="shared" si="88"/>
        <v/>
      </c>
      <c r="V141" s="12" t="str">
        <f>IF(ISERROR(VLOOKUP(L142,L$37:L141,1,FALSE)),"","o")</f>
        <v/>
      </c>
      <c r="W141" s="12" t="str">
        <f>IF(ISERROR(VLOOKUP(L142,L143:L$143,1,FALSE)),"","o")</f>
        <v/>
      </c>
      <c r="X141" s="12" t="str">
        <f t="shared" si="87"/>
        <v/>
      </c>
      <c r="Z141" s="12" t="str">
        <f>IF(ISERROR(VLOOKUP(N142,N$37:N141,1,FALSE)),"","o")</f>
        <v/>
      </c>
      <c r="AA141" s="12" t="str">
        <f>IF(ISERROR(VLOOKUP(N142,N144:PS$144,1,FALSE)),"","o")</f>
        <v/>
      </c>
      <c r="AB141" s="12" t="str">
        <f t="shared" si="86"/>
        <v/>
      </c>
      <c r="AE141" s="13" t="str">
        <f t="shared" si="89"/>
        <v/>
      </c>
      <c r="AF141" s="10" t="str">
        <f t="shared" si="90"/>
        <v/>
      </c>
      <c r="AG141" s="10" t="str">
        <f t="shared" si="91"/>
        <v/>
      </c>
    </row>
    <row r="142" spans="4:33" hidden="1" x14ac:dyDescent="0.2">
      <c r="D142" s="12"/>
      <c r="S142" s="12" t="str">
        <f>IF(ISERROR(VLOOKUP(D142,$D$37:D141,1,FALSE)),"","o")</f>
        <v/>
      </c>
      <c r="T142" s="12" t="str">
        <f>IF(ISERROR(VLOOKUP(D142,D143:$D$144,1,FALSE)),"","o")</f>
        <v/>
      </c>
      <c r="U142" s="12" t="str">
        <f t="shared" si="88"/>
        <v/>
      </c>
      <c r="V142" s="12" t="str">
        <f>IF(ISERROR(VLOOKUP(L143,L$37:L142,1,FALSE)),"","o")</f>
        <v/>
      </c>
      <c r="W142" s="12" t="str">
        <f>IF(ISERROR(VLOOKUP(L143,L$143:L144,1,FALSE)),"","o")</f>
        <v/>
      </c>
      <c r="X142" s="12" t="str">
        <f t="shared" si="87"/>
        <v/>
      </c>
      <c r="Z142" s="12" t="str">
        <f>IF(ISERROR(VLOOKUP(N143,N$37:N142,1,FALSE)),"","o")</f>
        <v/>
      </c>
      <c r="AA142" s="12" t="str">
        <f>IF(ISERROR(VLOOKUP(N143,N$144:PS145,1,FALSE)),"","o")</f>
        <v/>
      </c>
      <c r="AB142" s="12" t="str">
        <f t="shared" si="86"/>
        <v/>
      </c>
      <c r="AE142" s="13" t="str">
        <f t="shared" si="89"/>
        <v/>
      </c>
      <c r="AF142" s="10" t="str">
        <f t="shared" si="90"/>
        <v/>
      </c>
      <c r="AG142" s="10" t="str">
        <f t="shared" si="91"/>
        <v/>
      </c>
    </row>
    <row r="143" spans="4:33" hidden="1" x14ac:dyDescent="0.2">
      <c r="D143" s="12"/>
      <c r="S143" s="12" t="str">
        <f>IF(ISERROR(VLOOKUP(D143,$D$37:D142,1,FALSE)),"","o")</f>
        <v/>
      </c>
      <c r="T143" s="12" t="str">
        <f>IF(ISERROR(VLOOKUP(D143,D144:$D$144,1,FALSE)),"","o")</f>
        <v/>
      </c>
      <c r="U143" s="12" t="str">
        <f t="shared" si="88"/>
        <v/>
      </c>
      <c r="V143" s="12" t="str">
        <f>IF(ISERROR(VLOOKUP(L144,L$37:L143,1,FALSE)),"","o")</f>
        <v/>
      </c>
      <c r="W143" s="12" t="str">
        <f>IF(ISERROR(VLOOKUP(L144,L$143:L145,1,FALSE)),"","o")</f>
        <v/>
      </c>
      <c r="X143" s="12" t="str">
        <f t="shared" si="87"/>
        <v/>
      </c>
      <c r="Z143" s="12" t="str">
        <f>IF(ISERROR(VLOOKUP(N144,N$37:N143,1,FALSE)),"","o")</f>
        <v/>
      </c>
      <c r="AA143" s="12" t="str">
        <f>IF(ISERROR(VLOOKUP(N144,N$144:PS146,1,FALSE)),"","o")</f>
        <v/>
      </c>
      <c r="AB143" s="12" t="str">
        <f t="shared" si="86"/>
        <v/>
      </c>
      <c r="AE143" s="13" t="str">
        <f t="shared" si="89"/>
        <v/>
      </c>
      <c r="AF143" s="10" t="str">
        <f t="shared" si="90"/>
        <v/>
      </c>
      <c r="AG143" s="10" t="str">
        <f t="shared" si="91"/>
        <v/>
      </c>
    </row>
    <row r="144" spans="4:33" hidden="1" x14ac:dyDescent="0.2">
      <c r="D144" s="12"/>
      <c r="S144" s="12" t="str">
        <f>IF(ISERROR(VLOOKUP(D144,$D$37:D143,1,FALSE)),"","o")</f>
        <v/>
      </c>
      <c r="T144" s="12" t="str">
        <f>IF(ISERROR(VLOOKUP(D144,D$144:$D145,1,FALSE)),"","o")</f>
        <v/>
      </c>
      <c r="U144" s="12" t="str">
        <f t="shared" si="88"/>
        <v/>
      </c>
      <c r="V144" s="12" t="str">
        <f>IF(ISERROR(VLOOKUP(L145,L$37:L144,1,FALSE)),"","o")</f>
        <v/>
      </c>
      <c r="AA144" s="12" t="str">
        <f>IF(ISERROR(VLOOKUP(N145,N$144:PS147,1,FALSE)),"","o")</f>
        <v/>
      </c>
      <c r="AE144" s="13" t="str">
        <f t="shared" si="89"/>
        <v/>
      </c>
      <c r="AF144" s="10" t="str">
        <f t="shared" si="90"/>
        <v/>
      </c>
      <c r="AG144" s="10" t="str">
        <f t="shared" si="91"/>
        <v/>
      </c>
    </row>
    <row r="145" spans="4:27" hidden="1" x14ac:dyDescent="0.2">
      <c r="D145" s="12"/>
      <c r="S145" s="12" t="str">
        <f>IF(ISERROR(VLOOKUP(D145,$D$37:D144,1,FALSE)),"","o")</f>
        <v/>
      </c>
      <c r="T145" s="12" t="str">
        <f>IF(ISERROR(VLOOKUP(D145,D$144:$D146,1,FALSE)),"","o")</f>
        <v/>
      </c>
      <c r="U145" s="12" t="str">
        <f t="shared" si="88"/>
        <v/>
      </c>
      <c r="V145" s="12" t="str">
        <f>IF(ISERROR(VLOOKUP(L146,L$37:L145,1,FALSE)),"","o")</f>
        <v/>
      </c>
      <c r="AA145" s="12" t="str">
        <f>IF(ISERROR(VLOOKUP(N146,N$144:PS148,1,FALSE)),"","o")</f>
        <v/>
      </c>
    </row>
    <row r="146" spans="4:27" hidden="1" x14ac:dyDescent="0.2">
      <c r="D146" s="12"/>
      <c r="S146" s="12" t="str">
        <f>IF(ISERROR(VLOOKUP(D146,$D$37:D145,1,FALSE)),"","o")</f>
        <v/>
      </c>
      <c r="T146" s="12" t="str">
        <f>IF(ISERROR(VLOOKUP(D146,D$144:$D147,1,FALSE)),"","o")</f>
        <v/>
      </c>
      <c r="U146" s="12" t="str">
        <f t="shared" si="88"/>
        <v/>
      </c>
      <c r="V146" s="12" t="str">
        <f>IF(ISERROR(VLOOKUP(L147,L$37:L146,1,FALSE)),"","o")</f>
        <v/>
      </c>
      <c r="AA146" s="12" t="str">
        <f>IF(ISERROR(VLOOKUP(N147,N$144:PS149,1,FALSE)),"","o")</f>
        <v/>
      </c>
    </row>
    <row r="147" spans="4:27" hidden="1" x14ac:dyDescent="0.2">
      <c r="D147" s="12"/>
      <c r="S147" s="12" t="str">
        <f>IF(ISERROR(VLOOKUP(D147,$D$37:D146,1,FALSE)),"","o")</f>
        <v/>
      </c>
      <c r="T147" s="12" t="str">
        <f>IF(ISERROR(VLOOKUP(D147,D$144:$D148,1,FALSE)),"","o")</f>
        <v/>
      </c>
      <c r="U147" s="12" t="str">
        <f t="shared" si="88"/>
        <v/>
      </c>
      <c r="V147" s="12" t="str">
        <f>IF(ISERROR(VLOOKUP(L148,L$37:L147,1,FALSE)),"","o")</f>
        <v/>
      </c>
      <c r="AA147" s="12" t="str">
        <f>IF(ISERROR(VLOOKUP(N148,N$144:PS150,1,FALSE)),"","o")</f>
        <v/>
      </c>
    </row>
    <row r="148" spans="4:27" hidden="1" x14ac:dyDescent="0.2">
      <c r="D148" s="12"/>
      <c r="S148" s="12" t="str">
        <f>IF(ISERROR(VLOOKUP(D148,$D$37:D147,1,FALSE)),"","o")</f>
        <v/>
      </c>
      <c r="T148" s="12" t="str">
        <f>IF(ISERROR(VLOOKUP(D148,D$144:$D149,1,FALSE)),"","o")</f>
        <v/>
      </c>
      <c r="U148" s="12" t="str">
        <f t="shared" si="88"/>
        <v/>
      </c>
      <c r="V148" s="12" t="str">
        <f>IF(ISERROR(VLOOKUP(L149,L$37:L148,1,FALSE)),"","o")</f>
        <v/>
      </c>
      <c r="AA148" s="12" t="str">
        <f>IF(ISERROR(VLOOKUP(N149,N$144:PS151,1,FALSE)),"","o")</f>
        <v/>
      </c>
    </row>
    <row r="149" spans="4:27" hidden="1" x14ac:dyDescent="0.2">
      <c r="D149" s="12"/>
      <c r="S149" s="12" t="str">
        <f>IF(ISERROR(VLOOKUP(D149,$D$37:D148,1,FALSE)),"","o")</f>
        <v/>
      </c>
      <c r="T149" s="12" t="str">
        <f>IF(ISERROR(VLOOKUP(D149,D$144:$D150,1,FALSE)),"","o")</f>
        <v/>
      </c>
      <c r="U149" s="12" t="str">
        <f t="shared" si="88"/>
        <v/>
      </c>
      <c r="V149" s="12" t="str">
        <f>IF(ISERROR(VLOOKUP(L150,L$37:L149,1,FALSE)),"","o")</f>
        <v/>
      </c>
      <c r="AA149" s="12" t="str">
        <f>IF(ISERROR(VLOOKUP(N150,N$144:PS152,1,FALSE)),"","o")</f>
        <v/>
      </c>
    </row>
    <row r="150" spans="4:27" hidden="1" x14ac:dyDescent="0.2">
      <c r="D150" s="12"/>
      <c r="S150" s="12" t="str">
        <f>IF(ISERROR(VLOOKUP(D150,$D$37:D149,1,FALSE)),"","o")</f>
        <v/>
      </c>
      <c r="T150" s="12" t="str">
        <f>IF(ISERROR(VLOOKUP(D150,D$144:$D151,1,FALSE)),"","o")</f>
        <v/>
      </c>
      <c r="U150" s="12" t="str">
        <f t="shared" si="88"/>
        <v/>
      </c>
      <c r="V150" s="12" t="str">
        <f>IF(ISERROR(VLOOKUP(L151,L$37:L150,1,FALSE)),"","o")</f>
        <v/>
      </c>
      <c r="AA150" s="12" t="str">
        <f>IF(ISERROR(VLOOKUP(N151,N$144:PS153,1,FALSE)),"","o")</f>
        <v/>
      </c>
    </row>
    <row r="151" spans="4:27" hidden="1" x14ac:dyDescent="0.2">
      <c r="D151" s="12"/>
      <c r="S151" s="12" t="str">
        <f>IF(ISERROR(VLOOKUP(D151,$D$37:D150,1,FALSE)),"","o")</f>
        <v/>
      </c>
      <c r="T151" s="12" t="str">
        <f>IF(ISERROR(VLOOKUP(D151,D$144:$D152,1,FALSE)),"","o")</f>
        <v/>
      </c>
      <c r="U151" s="12" t="str">
        <f t="shared" si="88"/>
        <v/>
      </c>
      <c r="V151" s="12" t="str">
        <f>IF(ISERROR(VLOOKUP(L152,L$37:L151,1,FALSE)),"","o")</f>
        <v/>
      </c>
      <c r="AA151" s="12" t="str">
        <f>IF(ISERROR(VLOOKUP(N152,N$144:PS154,1,FALSE)),"","o")</f>
        <v/>
      </c>
    </row>
    <row r="152" spans="4:27" hidden="1" x14ac:dyDescent="0.2">
      <c r="D152" s="12"/>
      <c r="S152" s="12" t="str">
        <f>IF(ISERROR(VLOOKUP(D152,$D$37:D151,1,FALSE)),"","o")</f>
        <v/>
      </c>
      <c r="T152" s="12" t="str">
        <f>IF(ISERROR(VLOOKUP(D152,D$144:$D153,1,FALSE)),"","o")</f>
        <v/>
      </c>
      <c r="U152" s="12" t="str">
        <f t="shared" si="88"/>
        <v/>
      </c>
      <c r="V152" s="12" t="str">
        <f>IF(ISERROR(VLOOKUP(L153,L$37:L152,1,FALSE)),"","o")</f>
        <v/>
      </c>
    </row>
    <row r="153" spans="4:27" hidden="1" x14ac:dyDescent="0.2">
      <c r="D153" s="12"/>
      <c r="S153" s="12" t="str">
        <f>IF(ISERROR(VLOOKUP(D153,$D$37:D152,1,FALSE)),"","o")</f>
        <v/>
      </c>
      <c r="T153" s="12" t="str">
        <f>IF(ISERROR(VLOOKUP(D153,D$144:$D154,1,FALSE)),"","o")</f>
        <v/>
      </c>
      <c r="U153" s="12" t="str">
        <f t="shared" si="88"/>
        <v/>
      </c>
      <c r="V153" s="12" t="str">
        <f>IF(ISERROR(VLOOKUP(L154,L$37:L153,1,FALSE)),"","o")</f>
        <v/>
      </c>
    </row>
    <row r="154" spans="4:27" hidden="1" x14ac:dyDescent="0.2">
      <c r="D154" s="12"/>
      <c r="S154" s="12" t="str">
        <f>IF(ISERROR(VLOOKUP(D154,$D$37:D153,1,FALSE)),"","o")</f>
        <v/>
      </c>
      <c r="T154" s="12" t="str">
        <f>IF(ISERROR(VLOOKUP(D154,D$144:$D155,1,FALSE)),"","o")</f>
        <v/>
      </c>
      <c r="U154" s="12" t="str">
        <f t="shared" si="88"/>
        <v/>
      </c>
      <c r="V154" s="12" t="str">
        <f>IF(ISERROR(VLOOKUP(L155,L$37:L154,1,FALSE)),"","o")</f>
        <v/>
      </c>
    </row>
    <row r="155" spans="4:27" hidden="1" x14ac:dyDescent="0.2">
      <c r="D155" s="12"/>
      <c r="S155" s="12" t="str">
        <f>IF(ISERROR(VLOOKUP(D155,$D$37:D154,1,FALSE)),"","o")</f>
        <v/>
      </c>
      <c r="T155" s="12" t="str">
        <f>IF(ISERROR(VLOOKUP(D155,D$144:$D156,1,FALSE)),"","o")</f>
        <v/>
      </c>
      <c r="U155" s="12" t="str">
        <f t="shared" si="88"/>
        <v/>
      </c>
      <c r="V155" s="12" t="str">
        <f>IF(ISERROR(VLOOKUP(L156,L$37:L155,1,FALSE)),"","o")</f>
        <v/>
      </c>
    </row>
    <row r="156" spans="4:27" hidden="1" x14ac:dyDescent="0.2">
      <c r="D156" s="12"/>
      <c r="S156" s="12" t="str">
        <f>IF(ISERROR(VLOOKUP(D156,$D$37:D155,1,FALSE)),"","o")</f>
        <v/>
      </c>
      <c r="T156" s="12" t="str">
        <f>IF(ISERROR(VLOOKUP(D156,D$144:$D157,1,FALSE)),"","o")</f>
        <v/>
      </c>
      <c r="U156" s="12" t="str">
        <f t="shared" si="88"/>
        <v/>
      </c>
      <c r="V156" s="12" t="str">
        <f>IF(ISERROR(VLOOKUP(L157,L$37:L156,1,FALSE)),"","o")</f>
        <v/>
      </c>
    </row>
    <row r="157" spans="4:27" hidden="1" x14ac:dyDescent="0.2">
      <c r="D157" s="12"/>
      <c r="S157" s="12" t="str">
        <f>IF(ISERROR(VLOOKUP(D157,$D$37:D156,1,FALSE)),"","o")</f>
        <v/>
      </c>
      <c r="T157" s="12" t="str">
        <f>IF(ISERROR(VLOOKUP(D157,D$144:$D158,1,FALSE)),"","o")</f>
        <v/>
      </c>
      <c r="U157" s="12" t="str">
        <f t="shared" si="88"/>
        <v/>
      </c>
      <c r="V157" s="12" t="str">
        <f>IF(ISERROR(VLOOKUP(L158,L$37:L157,1,FALSE)),"","o")</f>
        <v/>
      </c>
    </row>
    <row r="158" spans="4:27" hidden="1" x14ac:dyDescent="0.2">
      <c r="D158" s="12"/>
      <c r="S158" s="12" t="str">
        <f>IF(ISERROR(VLOOKUP(D158,$D$37:D157,1,FALSE)),"","o")</f>
        <v/>
      </c>
      <c r="T158" s="12" t="str">
        <f>IF(ISERROR(VLOOKUP(D158,D$144:$D159,1,FALSE)),"","o")</f>
        <v/>
      </c>
      <c r="U158" s="12" t="str">
        <f t="shared" si="88"/>
        <v/>
      </c>
      <c r="V158" s="12" t="str">
        <f>IF(ISERROR(VLOOKUP(L159,L$37:L158,1,FALSE)),"","o")</f>
        <v/>
      </c>
    </row>
    <row r="159" spans="4:27" hidden="1" x14ac:dyDescent="0.2">
      <c r="D159" s="12"/>
      <c r="S159" s="12" t="str">
        <f>IF(ISERROR(VLOOKUP(D159,$D$37:D158,1,FALSE)),"","o")</f>
        <v/>
      </c>
      <c r="T159" s="12" t="str">
        <f>IF(ISERROR(VLOOKUP(D159,D$144:$D160,1,FALSE)),"","o")</f>
        <v/>
      </c>
      <c r="U159" s="12" t="str">
        <f t="shared" si="88"/>
        <v/>
      </c>
      <c r="V159" s="12" t="str">
        <f>IF(ISERROR(VLOOKUP(L160,L$37:L159,1,FALSE)),"","o")</f>
        <v/>
      </c>
    </row>
    <row r="160" spans="4:27" hidden="1" x14ac:dyDescent="0.2">
      <c r="D160" s="12"/>
      <c r="S160" s="12" t="str">
        <f>IF(ISERROR(VLOOKUP(D160,$D$37:D159,1,FALSE)),"","o")</f>
        <v/>
      </c>
      <c r="T160" s="12" t="str">
        <f>IF(ISERROR(VLOOKUP(D160,D$144:$D161,1,FALSE)),"","o")</f>
        <v/>
      </c>
      <c r="U160" s="12" t="str">
        <f t="shared" si="88"/>
        <v/>
      </c>
      <c r="V160" s="12" t="str">
        <f>IF(ISERROR(VLOOKUP(L161,L$37:L160,1,FALSE)),"","o")</f>
        <v/>
      </c>
    </row>
    <row r="161" x14ac:dyDescent="0.2"/>
  </sheetData>
  <sheetProtection sheet="1" objects="1" scenarios="1"/>
  <mergeCells count="38">
    <mergeCell ref="A8:N8"/>
    <mergeCell ref="A22:B22"/>
    <mergeCell ref="A26:B26"/>
    <mergeCell ref="A27:B27"/>
    <mergeCell ref="A28:B28"/>
    <mergeCell ref="AG32:AG36"/>
    <mergeCell ref="A10:B10"/>
    <mergeCell ref="A11:B11"/>
    <mergeCell ref="A12:B12"/>
    <mergeCell ref="A13:B13"/>
    <mergeCell ref="A14:B14"/>
    <mergeCell ref="Z31:AB31"/>
    <mergeCell ref="Z32:Z36"/>
    <mergeCell ref="AA32:AA36"/>
    <mergeCell ref="AB32:AB36"/>
    <mergeCell ref="AE32:AE36"/>
    <mergeCell ref="AF32:AF36"/>
    <mergeCell ref="V31:X31"/>
    <mergeCell ref="V32:V36"/>
    <mergeCell ref="A32:N32"/>
    <mergeCell ref="S31:U31"/>
    <mergeCell ref="W32:W36"/>
    <mergeCell ref="X32:X36"/>
    <mergeCell ref="A105:B105"/>
    <mergeCell ref="A110:B110"/>
    <mergeCell ref="A115:B115"/>
    <mergeCell ref="T33:T36"/>
    <mergeCell ref="U33:U36"/>
    <mergeCell ref="S33:S36"/>
    <mergeCell ref="A120:B120"/>
    <mergeCell ref="F33:J33"/>
    <mergeCell ref="A33:B33"/>
    <mergeCell ref="A100:B100"/>
    <mergeCell ref="A15:B15"/>
    <mergeCell ref="A19:B19"/>
    <mergeCell ref="A20:B20"/>
    <mergeCell ref="A21:B21"/>
    <mergeCell ref="A29:B29"/>
  </mergeCells>
  <conditionalFormatting sqref="A2">
    <cfRule type="expression" dxfId="217" priority="2">
      <formula>$B$2=""</formula>
    </cfRule>
  </conditionalFormatting>
  <conditionalFormatting sqref="A4">
    <cfRule type="expression" dxfId="216" priority="1">
      <formula>$B$4=""</formula>
    </cfRule>
  </conditionalFormatting>
  <conditionalFormatting sqref="A32:XFD200">
    <cfRule type="expression" dxfId="215" priority="1127">
      <formula>$N$2="Rapide"</formula>
    </cfRule>
  </conditionalFormatting>
  <conditionalFormatting sqref="D35 D37:D144">
    <cfRule type="expression" dxfId="214" priority="79">
      <formula>U35="o"</formula>
    </cfRule>
  </conditionalFormatting>
  <conditionalFormatting sqref="F37:F144 F35">
    <cfRule type="expression" dxfId="213" priority="77">
      <formula>F35&lt;&gt;""</formula>
    </cfRule>
  </conditionalFormatting>
  <conditionalFormatting sqref="F37:J144 D37:D144">
    <cfRule type="expression" dxfId="212" priority="111">
      <formula>AND($A37&lt;&gt;"",$B37&lt;&gt;"")</formula>
    </cfRule>
  </conditionalFormatting>
  <conditionalFormatting sqref="F35:N35 D35">
    <cfRule type="expression" dxfId="211" priority="78">
      <formula>AND($A35&lt;&gt;"",$B35&lt;&gt;"")</formula>
    </cfRule>
  </conditionalFormatting>
  <conditionalFormatting sqref="F87:N87 D87">
    <cfRule type="expression" dxfId="210" priority="16">
      <formula>AND($A87&lt;&gt;"",$B87&lt;&gt;"")</formula>
    </cfRule>
  </conditionalFormatting>
  <conditionalFormatting sqref="G37:G144 G35">
    <cfRule type="expression" dxfId="209" priority="76">
      <formula>G35&lt;&gt;""</formula>
    </cfRule>
  </conditionalFormatting>
  <conditionalFormatting sqref="H37:H144 H35">
    <cfRule type="expression" dxfId="208" priority="73">
      <formula>H35&lt;&gt;""</formula>
    </cfRule>
  </conditionalFormatting>
  <conditionalFormatting sqref="I37:I144 I35">
    <cfRule type="expression" dxfId="207" priority="75">
      <formula>I35&lt;&gt;""</formula>
    </cfRule>
  </conditionalFormatting>
  <conditionalFormatting sqref="J37:J144 K78:N78">
    <cfRule type="expression" dxfId="206" priority="106">
      <formula>J37&lt;&gt;""</formula>
    </cfRule>
  </conditionalFormatting>
  <conditionalFormatting sqref="J35:N35">
    <cfRule type="expression" dxfId="205" priority="74">
      <formula>J35&lt;&gt;""</formula>
    </cfRule>
  </conditionalFormatting>
  <conditionalFormatting sqref="J78:N85">
    <cfRule type="expression" dxfId="204" priority="39">
      <formula>J78&lt;&gt;""</formula>
    </cfRule>
  </conditionalFormatting>
  <conditionalFormatting sqref="J87:N87">
    <cfRule type="expression" dxfId="203" priority="15">
      <formula>J87&lt;&gt;""</formula>
    </cfRule>
  </conditionalFormatting>
  <conditionalFormatting sqref="L37 L82:L95">
    <cfRule type="expression" dxfId="202" priority="348">
      <formula>#REF!="o"</formula>
    </cfRule>
  </conditionalFormatting>
  <conditionalFormatting sqref="L37:L123">
    <cfRule type="expression" dxfId="201" priority="10">
      <formula>OR(I37="x",J37="x")</formula>
    </cfRule>
  </conditionalFormatting>
  <conditionalFormatting sqref="L46 L70 L72">
    <cfRule type="expression" dxfId="200" priority="403">
      <formula>AM50="o"</formula>
    </cfRule>
  </conditionalFormatting>
  <conditionalFormatting sqref="L47:L48 N71 L45 L57:L58 L61:L62 L73:L74">
    <cfRule type="expression" dxfId="199" priority="380">
      <formula>AM48="o"</formula>
    </cfRule>
  </conditionalFormatting>
  <conditionalFormatting sqref="L50 L60 L63:L64 L75:L76 L82:L84 L47:L48">
    <cfRule type="expression" dxfId="198" priority="363">
      <formula>X45="o"</formula>
    </cfRule>
  </conditionalFormatting>
  <conditionalFormatting sqref="L73">
    <cfRule type="expression" dxfId="197" priority="87">
      <formula>X71="o"</formula>
    </cfRule>
  </conditionalFormatting>
  <conditionalFormatting sqref="L74 L80:L81 L83:L84">
    <cfRule type="expression" dxfId="196" priority="409">
      <formula>X71="o"</formula>
    </cfRule>
  </conditionalFormatting>
  <conditionalFormatting sqref="L77:L81 L89:L95 L38:L46 L49 L51:L59 L61:L62 L65:L72 L98:L99 L101:L144">
    <cfRule type="expression" dxfId="195" priority="341">
      <formula>X37="o"</formula>
    </cfRule>
  </conditionalFormatting>
  <conditionalFormatting sqref="L77:L81">
    <cfRule type="expression" dxfId="194" priority="643">
      <formula>AM97="o"</formula>
    </cfRule>
  </conditionalFormatting>
  <conditionalFormatting sqref="L82:L84">
    <cfRule type="expression" dxfId="193" priority="805">
      <formula>AM101="o"</formula>
    </cfRule>
    <cfRule type="expression" dxfId="192" priority="804">
      <formula>AM100="o"</formula>
    </cfRule>
  </conditionalFormatting>
  <conditionalFormatting sqref="L83:L84">
    <cfRule type="expression" dxfId="191" priority="822">
      <formula>X77="o"</formula>
    </cfRule>
    <cfRule type="expression" dxfId="190" priority="821">
      <formula>AM99="o"</formula>
    </cfRule>
    <cfRule type="expression" dxfId="189" priority="818">
      <formula>AM101="o"</formula>
    </cfRule>
    <cfRule type="expression" dxfId="188" priority="817">
      <formula>AM100="o"</formula>
    </cfRule>
    <cfRule type="expression" dxfId="187" priority="809">
      <formula>X78="o"</formula>
    </cfRule>
  </conditionalFormatting>
  <conditionalFormatting sqref="L85">
    <cfRule type="expression" dxfId="186" priority="665">
      <formula>AM102="o"</formula>
    </cfRule>
    <cfRule type="expression" dxfId="185" priority="585">
      <formula>AM101="o"</formula>
    </cfRule>
    <cfRule type="expression" dxfId="184" priority="832">
      <formula>X79="o"</formula>
    </cfRule>
    <cfRule type="expression" dxfId="183" priority="824">
      <formula>X78="o"</formula>
    </cfRule>
    <cfRule type="expression" dxfId="182" priority="823">
      <formula>AM100="o"</formula>
    </cfRule>
  </conditionalFormatting>
  <conditionalFormatting sqref="L86:L87">
    <cfRule type="expression" dxfId="181" priority="705">
      <formula>AM113="o"</formula>
    </cfRule>
  </conditionalFormatting>
  <conditionalFormatting sqref="L86:L95">
    <cfRule type="expression" dxfId="180" priority="25">
      <formula>#REF!="o"</formula>
    </cfRule>
  </conditionalFormatting>
  <conditionalFormatting sqref="L88:L95">
    <cfRule type="expression" dxfId="179" priority="666">
      <formula>AM100="o"</formula>
    </cfRule>
    <cfRule type="expression" dxfId="178" priority="542">
      <formula>AM116="o"</formula>
    </cfRule>
  </conditionalFormatting>
  <conditionalFormatting sqref="L95">
    <cfRule type="expression" dxfId="177" priority="12">
      <formula>AM106="o"</formula>
    </cfRule>
    <cfRule type="expression" dxfId="176" priority="13">
      <formula>AM122="o"</formula>
    </cfRule>
  </conditionalFormatting>
  <conditionalFormatting sqref="L97">
    <cfRule type="expression" dxfId="175" priority="518">
      <formula>#REF!="o"</formula>
    </cfRule>
  </conditionalFormatting>
  <conditionalFormatting sqref="L98">
    <cfRule type="expression" dxfId="174" priority="493">
      <formula>AM96="o"</formula>
    </cfRule>
  </conditionalFormatting>
  <conditionalFormatting sqref="L100 L82:L85">
    <cfRule type="expression" dxfId="173" priority="535">
      <formula>X78="o"</formula>
    </cfRule>
  </conditionalFormatting>
  <conditionalFormatting sqref="N37:N123">
    <cfRule type="expression" dxfId="172" priority="9">
      <formula>OR(F37="x",G37="x")</formula>
    </cfRule>
  </conditionalFormatting>
  <conditionalFormatting sqref="N46:N48 N58 N62 N72 L37:L44 L49:L56 L59:L60 L63:L69 L88:L92 L100:L144 N83:N84 L75 L97 N74">
    <cfRule type="expression" dxfId="171" priority="347">
      <formula>AM39="o"</formula>
    </cfRule>
  </conditionalFormatting>
  <conditionalFormatting sqref="N47:N48 N82:N84 N50 N60 N63:N64 N75:N76">
    <cfRule type="expression" dxfId="170" priority="372">
      <formula>AB45="o"</formula>
    </cfRule>
  </conditionalFormatting>
  <conditionalFormatting sqref="N73 N88:N93 N37:N45 N49:N57 N59:N61 N63:N70 N75:N76 N97:N98 N100:N144">
    <cfRule type="expression" dxfId="169" priority="103">
      <formula>AO38="o"</formula>
    </cfRule>
  </conditionalFormatting>
  <conditionalFormatting sqref="N73">
    <cfRule type="expression" dxfId="168" priority="90">
      <formula>AB71="o"</formula>
    </cfRule>
  </conditionalFormatting>
  <conditionalFormatting sqref="N74 N83:N84 N80:N81">
    <cfRule type="expression" dxfId="167" priority="412">
      <formula>AB71="o"</formula>
    </cfRule>
  </conditionalFormatting>
  <conditionalFormatting sqref="N77:N81 N38:N46 N49 N51:N59 N61:N62 N65:N72 N89:N95 N98:N99 N101:N144">
    <cfRule type="expression" dxfId="166" priority="344">
      <formula>AB37="o"</formula>
    </cfRule>
  </conditionalFormatting>
  <conditionalFormatting sqref="N77:N95 L79:L85 L76 L93:L95">
    <cfRule type="expression" dxfId="165" priority="541">
      <formula>#REF!="o"</formula>
    </cfRule>
  </conditionalFormatting>
  <conditionalFormatting sqref="N81 L71">
    <cfRule type="expression" dxfId="164" priority="434">
      <formula>AM76="o"</formula>
    </cfRule>
  </conditionalFormatting>
  <conditionalFormatting sqref="N82:N85 N100">
    <cfRule type="expression" dxfId="163" priority="538">
      <formula>AB78="o"</formula>
    </cfRule>
  </conditionalFormatting>
  <conditionalFormatting sqref="N82:N95 N37">
    <cfRule type="expression" dxfId="162" priority="354">
      <formula>#REF!="o"</formula>
    </cfRule>
  </conditionalFormatting>
  <conditionalFormatting sqref="N83:N84">
    <cfRule type="expression" dxfId="161" priority="813">
      <formula>AB78="o"</formula>
    </cfRule>
  </conditionalFormatting>
  <conditionalFormatting sqref="N83:N85">
    <cfRule type="expression" dxfId="160" priority="662">
      <formula>AB77="o"</formula>
    </cfRule>
  </conditionalFormatting>
  <conditionalFormatting sqref="N85 L99">
    <cfRule type="expression" dxfId="159" priority="448">
      <formula>AM86="o"</formula>
    </cfRule>
  </conditionalFormatting>
  <conditionalFormatting sqref="N85">
    <cfRule type="expression" dxfId="158" priority="830">
      <formula>AB78="o"</formula>
    </cfRule>
  </conditionalFormatting>
  <conditionalFormatting sqref="N86:N87">
    <cfRule type="expression" dxfId="157" priority="715">
      <formula>AO96="o"</formula>
    </cfRule>
  </conditionalFormatting>
  <conditionalFormatting sqref="N88">
    <cfRule type="expression" dxfId="156" priority="28">
      <formula>#REF!="o"</formula>
    </cfRule>
  </conditionalFormatting>
  <conditionalFormatting sqref="N88:N95 L86:L87">
    <cfRule type="expression" dxfId="155" priority="668">
      <formula>AM97="o"</formula>
    </cfRule>
  </conditionalFormatting>
  <conditionalFormatting sqref="N95">
    <cfRule type="expression" dxfId="154" priority="14">
      <formula>AO105="o"</formula>
    </cfRule>
  </conditionalFormatting>
  <conditionalFormatting sqref="N97">
    <cfRule type="expression" dxfId="153" priority="524">
      <formula>#REF!="o"</formula>
    </cfRule>
  </conditionalFormatting>
  <conditionalFormatting sqref="N99">
    <cfRule type="expression" dxfId="152" priority="497">
      <formula>AO96="o"</formula>
    </cfRule>
  </conditionalFormatting>
  <conditionalFormatting sqref="P1:R1048576">
    <cfRule type="expression" dxfId="151" priority="3">
      <formula>$N$2="Approfondie"</formula>
    </cfRule>
  </conditionalFormatting>
  <dataValidations xWindow="927" yWindow="648" count="35">
    <dataValidation type="list" allowBlank="1" showInputMessage="1" showErrorMessage="1" prompt="Sélectionner une option" sqref="A46" xr:uid="{382E2ABF-6027-4475-AC34-491AB7920475}">
      <formula1>"&lt;5,6-10,11-20,21-30,&gt;30"</formula1>
    </dataValidation>
    <dataValidation type="list" allowBlank="1" showInputMessage="1" showErrorMessage="1" prompt="Sélectionner une option" sqref="A48" xr:uid="{472A7D88-FE16-41BA-A6D4-C9613DA709B4}">
      <formula1>"&lt;0.5 km,0.6 - 1 km,1.1 - 2 km,2 - 3 km,3 - 5 km, &gt;5 km"</formula1>
    </dataValidation>
    <dataValidation type="textLength" allowBlank="1" showInputMessage="1" showErrorMessage="1" sqref="A62" xr:uid="{F4EDE62B-9898-49D9-956D-6913B29E12E2}">
      <formula1>0</formula1>
      <formula2>55</formula2>
    </dataValidation>
    <dataValidation type="list" allowBlank="1" showInputMessage="1" showErrorMessage="1" prompt="Dans cette colonne, saisissez une fois chacun des chiffres suivant : 1, 2, 3, 4, 5, 6. _x000a_Si la cellule s'affiche en rouge, cela signifie que vous avez saisis plusieurs fois le même chiffre." sqref="D121:D123 D52:D55 D37:D49 D58:D60 D97:D98 D101:D103 D106:D108 D111:D113 D116:D118 D63:D66 D69:D76 D88:D94 D79:D85" xr:uid="{7D4FE089-63CA-45F8-B9B9-779FA33E1307}">
      <formula1>"1,2,3,4,5,6"</formula1>
    </dataValidation>
    <dataValidation type="list" allowBlank="1" showInputMessage="1" showErrorMessage="1" prompt="Pour chaque ligne dont les cellules sont en jaune, saisissez un x dans la colonne la plus adaptée : _x000a_-- : importante faiblesse_x000a_- : légère faiblesse_x000a_0 : neutre_x000a_+ : légère force_x000a_++ : importante force" sqref="F52:J55 F37:J49 F63:J66 F97:J98 F101:J103 F106:J108 F111:J113 F116:J118 F58:J60 F121:J123 F69:J76 F88:J94 F79:J85" xr:uid="{D2D0A1C6-0180-498F-BEB1-746D7C156237}">
      <formula1>"x"</formula1>
    </dataValidation>
    <dataValidation type="textLength" allowBlank="1" showInputMessage="1" showErrorMessage="1" sqref="B101:B104 B86:B95 B66:B72 B106:B109 B111:B114 B60:B62 B37:B58 B99 B35 B116:B119 B75:B79 B121:B144" xr:uid="{676FF807-DD08-47A5-B276-141ED02355B5}">
      <formula1>0</formula1>
      <formula2>50</formula2>
    </dataValidation>
    <dataValidation type="textLength" allowBlank="1" showInputMessage="1" showErrorMessage="1" prompt="Saisissez un texte de max. 50 caractères" sqref="S19:U22 S10:U15 Q10:Q15 Q19:Q22 Q26:Q29 S26:U29" xr:uid="{7B0182D2-9E89-4C0F-A566-585716CD7402}">
      <formula1>0</formula1>
      <formula2>50</formula2>
    </dataValidation>
    <dataValidation type="list" allowBlank="1" showInputMessage="1" showErrorMessage="1" prompt="Sélectionner une option" sqref="A39:A40" xr:uid="{A8DA409D-EF37-4A5F-8704-7605C856E5E7}">
      <formula1>"0%,1-20%,21-40%,41-60%,61-80%,&gt;80%"</formula1>
    </dataValidation>
    <dataValidation type="list" allowBlank="1" showInputMessage="1" showErrorMessage="1" prompt="Sélectionner une option" sqref="B74" xr:uid="{91279575-CA32-428B-8E0C-2C47CDA62051}">
      <formula1>"Très bon,Plutôt bon,Assez mauvais,Très mauvais"</formula1>
    </dataValidation>
    <dataValidation type="list" allowBlank="1" showInputMessage="1" showErrorMessage="1" prompt="Dans cette colonne, saisissez une fois chacun des chiffres suivant : 1, 2, 3, 4._x000a_Si la cellule s'affiche en rouge, cela signifie que vous avez saisis plusieurs fois le même chiffre." sqref="L37:L77 N37:N77 L97:L144 N97:N144 N88:N95 L88:L95 N79:N86 L79:L86" xr:uid="{3C4FEBF8-485C-44AD-AAFB-30297DB55B06}">
      <formula1>"1,2,3,4"</formula1>
    </dataValidation>
    <dataValidation type="list" allowBlank="1" showInputMessage="1" showErrorMessage="1" prompt="Sélectionner l'option qui vous convient pour cette page._x000a_A tout moment, vous pouvez modifier ce choix même si des données ont déjà été saisie dans l'autre option." sqref="N2" xr:uid="{FA4140A7-0F27-4AA5-80D2-5EC16785BA6F}">
      <formula1>"Rapide,Approfondie"</formula1>
    </dataValidation>
    <dataValidation type="list" allowBlank="1" showInputMessage="1" showErrorMessage="1" prompt="Sélectionner une option" sqref="A47" xr:uid="{DD2343C3-4631-4AD5-9821-854784C0B6B6}">
      <formula1>"&lt;0.5 ha,0.6-1 ha,1.1-2 ha,2.1-3 ha,3-4 ha,4-5 ha,&gt;5 ha"</formula1>
    </dataValidation>
    <dataValidation type="list" allowBlank="1" showInputMessage="1" showErrorMessage="1" prompt="Sélectionner une option" sqref="B63:B65" xr:uid="{06542C24-9447-4EC6-8370-83E664BE4907}">
      <formula1>"Tout-à-fait,Plutôt oui,Plutôt non,Pas du tout"</formula1>
    </dataValidation>
    <dataValidation type="list" allowBlank="1" showInputMessage="1" showErrorMessage="1" prompt="Sélectionner une option" sqref="B59" xr:uid="{BD1296D7-DF9D-4A18-9FF5-61CE12447EAD}">
      <formula1>"Très bonnes,Bonnes,Plutôt bonnes,Plutôt mauvaises,Très mauvaises,Pas de logement sur la ferme"</formula1>
    </dataValidation>
    <dataValidation type="list" allowBlank="1" showInputMessage="1" showErrorMessage="1" prompt="Sélectionner une option" sqref="B73" xr:uid="{7AD02C6D-2424-4F6E-A60B-0C46ECDCDBC3}">
      <formula1>"&lt;75 CV,75-100 CV,100-150 CV,150-200 CV,&gt;200 CV"</formula1>
    </dataValidation>
    <dataValidation type="list" allowBlank="1" showInputMessage="1" showErrorMessage="1" prompt="Sélectionner une option" sqref="B80:B81" xr:uid="{BC7B682D-8083-48A2-98BA-36ABDCA80BEB}">
      <formula1>"Tout-à-fait adaptée,Plutôt adaptée,Un peu trop élevée,Beaucoup trop élevée"</formula1>
    </dataValidation>
    <dataValidation type="list" allowBlank="1" showInputMessage="1" showErrorMessage="1" sqref="B80:B81" xr:uid="{D9DBE943-41B2-42D5-87FD-1CDFCCBB7D22}">
      <formula1>"tout-à-fait apporopriée,plutôt appropriée,un peu trop élevée,beaucoup trop élevée"</formula1>
    </dataValidation>
    <dataValidation type="list" allowBlank="1" showInputMessage="1" showErrorMessage="1" sqref="B74" xr:uid="{BAC95738-C0AB-4C65-8739-CB38744F2746}">
      <formula1>"Très bon,Plutôt bon,Plutôt mauvais,Très mauvais"</formula1>
    </dataValidation>
    <dataValidation type="list" allowBlank="1" showInputMessage="1" showErrorMessage="1" prompt="Sélectionner une option" sqref="B82" xr:uid="{E2063FC5-D5DE-4CB1-BBF8-F926D06111B9}">
      <formula1>"Très bonne,Assez bonne,Assez faible,Très faible"</formula1>
    </dataValidation>
    <dataValidation type="list" allowBlank="1" showInputMessage="1" showErrorMessage="1" sqref="B82" xr:uid="{BB7CD3BA-9B06-44BD-B947-C155F99CCFA0}">
      <formula1>"Très bonne,Assez bonne,Plutôt faible,Très faible"</formula1>
    </dataValidation>
    <dataValidation type="list" allowBlank="1" showInputMessage="1" showErrorMessage="1" prompt="Sélectionner une option" sqref="B83:B85" xr:uid="{9F320BE9-FF24-466B-9C96-1C8A957B3F54}">
      <formula1>"Très bonne,Assez bonne,Assez mauvaise,Très mauvaise"</formula1>
    </dataValidation>
    <dataValidation type="whole" allowBlank="1" showInputMessage="1" showErrorMessage="1" sqref="B4" xr:uid="{69C35982-56C0-4987-816E-1D204E8A90E1}">
      <formula1>2000</formula1>
      <formula2>2040</formula2>
    </dataValidation>
    <dataValidation type="list" allowBlank="1" showInputMessage="1" showErrorMessage="1" prompt="Sélectionner une option" sqref="A94" xr:uid="{A43D48EE-199C-43F1-A05D-6E5371C94695}">
      <formula1>"&lt;20 000 CHF,20 000 - 100 000 CHF,100 000 - 250 000 CHF,250 000 - 500 000 CHF,&gt;500 000 CHF"</formula1>
    </dataValidation>
    <dataValidation type="list" allowBlank="1" showInputMessage="1" showErrorMessage="1" prompt="Sélectionner une option" sqref="B97" xr:uid="{FED19223-8A90-4962-AE06-CA520C668710}">
      <formula1>"PER,Bio"</formula1>
    </dataValidation>
    <dataValidation type="list" allowBlank="1" showInputMessage="1" showErrorMessage="1" prompt="Sélectionner une option" sqref="B98" xr:uid="{7BCEAD7C-E83B-42BD-90DB-B2DFF4593D46}">
      <formula1>"oui,non"</formula1>
    </dataValidation>
    <dataValidation type="list" allowBlank="1" showInputMessage="1" showErrorMessage="1" sqref="B83:B85" xr:uid="{A9B70562-1F8C-40CF-938E-336C01F24ACA}">
      <formula1>"Très bonne,Assez bonne,Plutôt mauvaise,Très mauvaise"</formula1>
    </dataValidation>
    <dataValidation allowBlank="1" showInputMessage="1" showErrorMessage="1" prompt="Saisir la surface" sqref="A37:A38 A44" xr:uid="{4C48E97F-3658-4BBA-BF5E-2D6358D70DC5}"/>
    <dataValidation allowBlank="1" showInputMessage="1" showErrorMessage="1" prompt="Saisir un montant" sqref="A49 A60 A66 A75:A76 A88:A93 A103 A108 A113 A118 A123" xr:uid="{C4D89B3E-E015-4740-9541-D2E525F6938D}"/>
    <dataValidation allowBlank="1" showInputMessage="1" showErrorMessage="1" prompt="Saisir le nombre de pâquiers normaux" sqref="A52:A55" xr:uid="{1726BB88-8304-4B55-8F77-9204A28CECB8}"/>
    <dataValidation allowBlank="1" showInputMessage="1" showErrorMessage="1" prompt="Saisir le nombre de logements sur l'exploitation" sqref="A58" xr:uid="{C9B9A3F0-FDE5-46F4-9F2F-3188561E02BF}"/>
    <dataValidation allowBlank="1" showInputMessage="1" showErrorMessage="1" prompt="Saisir un nombre" sqref="A72 A101:A102 A106:A107 A111:A112 A116:A117 A121:A122" xr:uid="{9E0706B6-87A3-49EE-A8F3-3CEA935C1027}"/>
    <dataValidation allowBlank="1" showInputMessage="1" showErrorMessage="1" prompt="Saisir le nombre de personnes" sqref="A79" xr:uid="{8D0E86A9-72A7-48F8-8027-A6D0AA69C17F}"/>
    <dataValidation type="list" allowBlank="1" showInputMessage="1" showErrorMessage="1" prompt="Sélectionner une branche de production" sqref="A100:B100 A105:B105 A110:B110 A115:B115 A120:B120" xr:uid="{620618D3-0A12-42C8-B9A5-D4A2043B1234}">
      <formula1>Liste_branches_production</formula1>
    </dataValidation>
    <dataValidation type="list" allowBlank="1" showInputMessage="1" showErrorMessage="1" prompt="Sélectionner une option" sqref="A41:A43 A45" xr:uid="{4C296922-B11C-4ABD-9518-0143AC10B588}">
      <formula1>"&lt;1 %,1-20%,21-40%,41-60%,61-80%,&gt;80%"</formula1>
    </dataValidation>
    <dataValidation type="list" allowBlank="1" showInputMessage="1" showErrorMessage="1" prompt="Sélectionner une option" sqref="A69:A71" xr:uid="{7FBE1D36-B11C-4BD3-87CE-EB644D07DD13}">
      <formula1>"&lt;1%,1-5%,6-10%,11-20%,21-40%,41-60%,61-80%,&gt;80%"</formula1>
    </dataValidation>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1a D'où partons-nous ? L'entreprise&amp;R&amp;D</oddFooter>
  </headerFooter>
  <rowBreaks count="3" manualBreakCount="3">
    <brk id="31" max="16383" man="1"/>
    <brk id="67" max="16383" man="1"/>
    <brk id="9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FD70A-2D9D-4E57-AC65-D88CBE78C1E8}">
  <dimension ref="A1:AO159"/>
  <sheetViews>
    <sheetView showGridLines="0" workbookViewId="0">
      <selection activeCell="N4" sqref="N4"/>
    </sheetView>
  </sheetViews>
  <sheetFormatPr baseColWidth="10" defaultColWidth="8.140625" defaultRowHeight="12" customHeight="1" zeroHeight="1" x14ac:dyDescent="0.2"/>
  <cols>
    <col min="1" max="1" width="23.42578125" style="3" customWidth="1"/>
    <col min="2" max="2" width="45" style="3" customWidth="1"/>
    <col min="3" max="3" width="0.7109375" style="3" customWidth="1"/>
    <col min="4" max="4" width="17.85546875" style="3" customWidth="1"/>
    <col min="5" max="5" width="0.7109375" style="3" customWidth="1"/>
    <col min="6" max="10" width="4.85546875" style="3" customWidth="1"/>
    <col min="11" max="11" width="0.7109375" style="3" customWidth="1"/>
    <col min="12" max="12" width="13" style="12" customWidth="1"/>
    <col min="13" max="13" width="0.7109375" style="12" customWidth="1"/>
    <col min="14" max="14" width="15.28515625" style="12" customWidth="1"/>
    <col min="15" max="15" width="0.7109375" style="18" customWidth="1"/>
    <col min="16" max="16" width="4.42578125" style="3" customWidth="1"/>
    <col min="17" max="17" width="94.85546875" style="3" customWidth="1"/>
    <col min="18" max="18" width="1.42578125" style="3" customWidth="1"/>
    <col min="19" max="19" width="10.85546875" style="3" customWidth="1"/>
    <col min="20" max="20" width="94.85546875" style="3" customWidth="1"/>
    <col min="21" max="24" width="10.85546875" style="3" customWidth="1"/>
    <col min="25" max="25" width="2.85546875" style="3" customWidth="1"/>
    <col min="26" max="28" width="10.85546875" style="3" customWidth="1"/>
    <col min="29" max="29" width="2.85546875" style="3" customWidth="1"/>
    <col min="30" max="30" width="8.140625" style="3" customWidth="1"/>
    <col min="31" max="33" width="13.28515625" style="10" customWidth="1"/>
    <col min="34" max="34" width="63.5703125" style="3" customWidth="1"/>
    <col min="35" max="37" width="8.140625" style="3" customWidth="1"/>
    <col min="38" max="38" width="55.140625" style="3" customWidth="1"/>
    <col min="39" max="39" width="8.140625" style="3" customWidth="1"/>
    <col min="40" max="41" width="8.140625" style="3" hidden="1" customWidth="1"/>
    <col min="42" max="16383" width="8.140625" style="3" customWidth="1"/>
    <col min="16384" max="16384" width="8.140625" style="3"/>
  </cols>
  <sheetData>
    <row r="1" spans="1:40" s="42" customFormat="1" ht="4.5" customHeight="1" x14ac:dyDescent="0.25">
      <c r="L1" s="43"/>
      <c r="M1" s="43"/>
      <c r="N1" s="43"/>
      <c r="O1" s="17"/>
      <c r="AE1" s="47"/>
      <c r="AF1" s="47"/>
      <c r="AG1" s="47"/>
    </row>
    <row r="2" spans="1:40" s="44" customFormat="1" ht="15" customHeight="1" x14ac:dyDescent="0.25">
      <c r="A2" s="42"/>
      <c r="B2" s="42"/>
      <c r="C2" s="42"/>
      <c r="D2" s="42"/>
      <c r="E2" s="42"/>
      <c r="F2" s="42"/>
      <c r="G2" s="3"/>
      <c r="H2"/>
      <c r="I2"/>
      <c r="J2" s="6"/>
      <c r="K2" s="6"/>
      <c r="L2" s="45" t="s">
        <v>275</v>
      </c>
      <c r="M2" s="6"/>
      <c r="N2" s="23" t="s">
        <v>195</v>
      </c>
      <c r="O2" s="17"/>
      <c r="Q2" s="42"/>
      <c r="AE2" s="46"/>
      <c r="AF2" s="46"/>
      <c r="AG2" s="46"/>
    </row>
    <row r="3" spans="1:40" s="42" customFormat="1" ht="7.5" customHeight="1" x14ac:dyDescent="0.25">
      <c r="L3" s="43"/>
      <c r="M3" s="43"/>
      <c r="N3" s="43"/>
      <c r="O3" s="17"/>
      <c r="AE3" s="47"/>
      <c r="AF3" s="47"/>
      <c r="AG3" s="47"/>
    </row>
    <row r="4" spans="1:40" customFormat="1" ht="26.25" customHeight="1" x14ac:dyDescent="0.45">
      <c r="A4" s="39" t="s">
        <v>282</v>
      </c>
      <c r="B4" s="40"/>
      <c r="C4" s="41"/>
      <c r="D4" s="41"/>
      <c r="E4" s="41"/>
      <c r="F4" s="41"/>
      <c r="G4" s="41"/>
      <c r="H4" s="41"/>
      <c r="I4" s="41"/>
      <c r="J4" s="41"/>
      <c r="K4" s="41"/>
      <c r="L4" s="41"/>
      <c r="M4" s="41"/>
      <c r="N4" s="41"/>
      <c r="O4" s="17"/>
      <c r="Q4" s="3"/>
      <c r="AE4" s="5"/>
      <c r="AF4" s="5"/>
      <c r="AG4" s="5"/>
    </row>
    <row r="5" spans="1:40" s="6" customFormat="1" ht="4.5" customHeight="1" x14ac:dyDescent="0.25">
      <c r="D5" s="20"/>
      <c r="E5" s="20"/>
      <c r="F5" s="20"/>
      <c r="G5" s="20"/>
      <c r="H5" s="20"/>
      <c r="I5" s="20"/>
      <c r="J5" s="20"/>
      <c r="K5" s="20"/>
      <c r="L5" s="20"/>
      <c r="M5" s="20"/>
      <c r="N5" s="20"/>
      <c r="O5" s="21"/>
      <c r="Q5" s="20"/>
      <c r="AE5" s="22"/>
      <c r="AF5" s="22"/>
      <c r="AG5" s="22"/>
    </row>
    <row r="6" spans="1:40" customFormat="1" ht="18.75" x14ac:dyDescent="0.3">
      <c r="A6" s="228" t="s">
        <v>283</v>
      </c>
      <c r="B6" s="228"/>
      <c r="C6" s="228"/>
      <c r="D6" s="228"/>
      <c r="E6" s="228"/>
      <c r="F6" s="228"/>
      <c r="G6" s="228"/>
      <c r="H6" s="228"/>
      <c r="I6" s="228"/>
      <c r="J6" s="228"/>
      <c r="K6" s="228"/>
      <c r="L6" s="228"/>
      <c r="M6" s="228"/>
      <c r="N6" s="228"/>
      <c r="O6" s="17"/>
      <c r="Q6" s="2" t="str">
        <f>A7</f>
        <v>Quelles sont mes principales valeurs ?</v>
      </c>
      <c r="T6" s="2" t="str">
        <f>A20</f>
        <v>Quelles sont mes principales forces ?</v>
      </c>
      <c r="AE6" s="5"/>
      <c r="AF6" s="5"/>
      <c r="AG6" s="5"/>
    </row>
    <row r="7" spans="1:40" customFormat="1" ht="15.75" customHeight="1" thickBot="1" x14ac:dyDescent="0.3">
      <c r="A7" s="48" t="str">
        <f>'0 Synthèse &amp; cohérence'!C30</f>
        <v>Quelles sont mes principales valeurs ?</v>
      </c>
      <c r="B7" s="49"/>
      <c r="C7" s="7"/>
      <c r="I7" s="1"/>
      <c r="O7" s="17"/>
      <c r="Q7" s="239" t="s">
        <v>300</v>
      </c>
      <c r="T7" s="239" t="s">
        <v>299</v>
      </c>
      <c r="AE7" s="5"/>
      <c r="AF7" s="5"/>
      <c r="AG7" s="5"/>
      <c r="AH7" s="3"/>
      <c r="AK7" s="3"/>
      <c r="AL7" s="3"/>
    </row>
    <row r="8" spans="1:40" customFormat="1" ht="15.75" customHeight="1" thickBot="1" x14ac:dyDescent="0.3">
      <c r="A8" s="224" t="str">
        <f>IF(AH9&lt;&gt;"",AH9,IF(Q9&lt;&gt;"",Q9,""))</f>
        <v/>
      </c>
      <c r="B8" s="225"/>
      <c r="O8" s="17"/>
      <c r="Q8" s="240"/>
      <c r="R8" s="3"/>
      <c r="T8" s="240"/>
      <c r="AE8" s="5"/>
      <c r="AF8" s="5"/>
      <c r="AG8" s="26"/>
      <c r="AH8" s="27" t="str">
        <f>Q6</f>
        <v>Quelles sont mes principales valeurs ?</v>
      </c>
      <c r="AI8" s="3"/>
      <c r="AJ8" s="3"/>
      <c r="AK8" s="27" t="str">
        <f>T6</f>
        <v>Quelles sont mes principales forces ?</v>
      </c>
      <c r="AL8" s="8"/>
    </row>
    <row r="9" spans="1:40" customFormat="1" ht="15.75" customHeight="1" thickBot="1" x14ac:dyDescent="0.3">
      <c r="A9" s="224" t="str">
        <f t="shared" ref="A9:A10" si="0">IF(AH10&lt;&gt;"",AH10,IF(Q10&lt;&gt;"",Q10,""))</f>
        <v/>
      </c>
      <c r="B9" s="225"/>
      <c r="O9" s="17"/>
      <c r="Q9" s="16"/>
      <c r="R9" s="3"/>
      <c r="T9" s="16"/>
      <c r="AE9" s="5"/>
      <c r="AF9" s="5"/>
      <c r="AG9" s="26"/>
      <c r="AH9" s="28" t="str">
        <f>IF(J53="","",J53)</f>
        <v/>
      </c>
      <c r="AI9" s="3"/>
      <c r="AJ9" s="3"/>
      <c r="AK9" s="29">
        <v>1</v>
      </c>
      <c r="AL9" s="30" t="str">
        <f>IFERROR(VLOOKUP(AK9,$AF$95:$AH$158,3,FALSE),"")</f>
        <v/>
      </c>
    </row>
    <row r="10" spans="1:40" customFormat="1" ht="15.75" customHeight="1" thickBot="1" x14ac:dyDescent="0.3">
      <c r="A10" s="224" t="str">
        <f t="shared" si="0"/>
        <v/>
      </c>
      <c r="B10" s="225"/>
      <c r="O10" s="17"/>
      <c r="Q10" s="16"/>
      <c r="R10" s="3"/>
      <c r="T10" s="16"/>
      <c r="V10" s="2"/>
      <c r="Z10" s="2"/>
      <c r="AE10" s="5"/>
      <c r="AF10" s="5"/>
      <c r="AG10" s="26"/>
      <c r="AH10" s="28" t="str">
        <f>IF(J54="","",J54)</f>
        <v/>
      </c>
      <c r="AI10" s="3"/>
      <c r="AJ10" s="3"/>
      <c r="AK10" s="29">
        <v>2</v>
      </c>
      <c r="AL10" s="30" t="str">
        <f>IFERROR(VLOOKUP(AK10,$AF$95:$AH$158,3,FALSE),"")</f>
        <v/>
      </c>
      <c r="AM10" s="3"/>
      <c r="AN10" s="3"/>
    </row>
    <row r="11" spans="1:40" customFormat="1" ht="15" x14ac:dyDescent="0.25">
      <c r="A11" s="50"/>
      <c r="B11" s="50"/>
      <c r="O11" s="17"/>
      <c r="Q11" s="16"/>
      <c r="R11" s="3"/>
      <c r="T11" s="16"/>
      <c r="AE11" s="5"/>
      <c r="AF11" s="5"/>
      <c r="AG11" s="10"/>
      <c r="AH11" s="28" t="str">
        <f>IF(J55="","",J55)</f>
        <v/>
      </c>
      <c r="AI11" s="3"/>
      <c r="AJ11" s="3"/>
      <c r="AK11" s="29">
        <v>3</v>
      </c>
      <c r="AL11" s="30" t="str">
        <f>IFERROR(VLOOKUP(AK11,$AF$95:$AH$158,3,FALSE),"")</f>
        <v/>
      </c>
      <c r="AM11" s="3"/>
      <c r="AN11" s="3"/>
    </row>
    <row r="12" spans="1:40" customFormat="1" ht="15.75" thickBot="1" x14ac:dyDescent="0.3">
      <c r="A12" s="48" t="str">
        <f>'0 Synthèse &amp; cohérence'!C34</f>
        <v>Quels sont mes buts professionnels ?</v>
      </c>
      <c r="B12" s="50"/>
      <c r="O12" s="17"/>
      <c r="R12" s="3"/>
      <c r="AE12" s="5"/>
      <c r="AF12" s="5"/>
      <c r="AG12" s="10"/>
      <c r="AH12" s="3"/>
      <c r="AI12" s="3"/>
      <c r="AJ12" s="3"/>
      <c r="AK12" s="29">
        <v>4</v>
      </c>
      <c r="AL12" s="30" t="str">
        <f>IFERROR(VLOOKUP(AK12,$AF$95:$AH$158,3,FALSE),"")</f>
        <v/>
      </c>
      <c r="AM12" s="3"/>
      <c r="AN12" s="3"/>
    </row>
    <row r="13" spans="1:40" customFormat="1" ht="15.75" customHeight="1" thickBot="1" x14ac:dyDescent="0.3">
      <c r="A13" s="224" t="str">
        <f>IF(AH16&lt;&gt;"",AH16,IF(Q16&lt;&gt;"",Q16,""))</f>
        <v/>
      </c>
      <c r="B13" s="225"/>
      <c r="O13" s="17"/>
      <c r="Q13" s="2" t="str">
        <f>A12</f>
        <v>Quels sont mes buts professionnels ?</v>
      </c>
      <c r="R13" s="3"/>
      <c r="T13" s="2" t="str">
        <f>A26</f>
        <v>Quelles sont mes principales faiblesses ?</v>
      </c>
      <c r="AE13" s="5"/>
      <c r="AF13" s="5"/>
      <c r="AG13" s="10"/>
      <c r="AH13" s="3"/>
      <c r="AI13" s="3"/>
      <c r="AJ13" s="3"/>
      <c r="AK13" s="3"/>
      <c r="AL13" s="3"/>
      <c r="AM13" s="3"/>
      <c r="AN13" s="3"/>
    </row>
    <row r="14" spans="1:40" customFormat="1" ht="15.75" customHeight="1" thickBot="1" x14ac:dyDescent="0.3">
      <c r="A14" s="224" t="str">
        <f t="shared" ref="A14:A18" si="1">IF(AH17&lt;&gt;"",AH17,IF(Q17&lt;&gt;"",Q17,""))</f>
        <v/>
      </c>
      <c r="B14" s="225"/>
      <c r="O14" s="17"/>
      <c r="Q14" s="239" t="s">
        <v>298</v>
      </c>
      <c r="R14" s="3"/>
      <c r="T14" s="239" t="s">
        <v>301</v>
      </c>
      <c r="AE14" s="5"/>
      <c r="AF14" s="5"/>
      <c r="AG14" s="10"/>
      <c r="AH14" s="3"/>
      <c r="AI14" s="3"/>
      <c r="AJ14" s="3"/>
      <c r="AK14" s="3"/>
      <c r="AL14" s="3"/>
      <c r="AM14" s="3"/>
      <c r="AN14" s="3"/>
    </row>
    <row r="15" spans="1:40" customFormat="1" ht="15.75" customHeight="1" thickBot="1" x14ac:dyDescent="0.3">
      <c r="A15" s="224" t="str">
        <f t="shared" si="1"/>
        <v/>
      </c>
      <c r="B15" s="225"/>
      <c r="O15" s="17"/>
      <c r="Q15" s="240"/>
      <c r="R15" s="3"/>
      <c r="T15" s="240"/>
      <c r="AE15" s="5"/>
      <c r="AF15" s="5"/>
      <c r="AG15" s="31"/>
      <c r="AH15" s="32" t="str">
        <f>Q13</f>
        <v>Quels sont mes buts professionnels ?</v>
      </c>
      <c r="AI15" s="3"/>
      <c r="AJ15" s="3"/>
      <c r="AK15" s="27" t="str">
        <f>T13</f>
        <v>Quelles sont mes principales faiblesses ?</v>
      </c>
      <c r="AL15" s="8"/>
      <c r="AM15" s="3"/>
      <c r="AN15" s="3"/>
    </row>
    <row r="16" spans="1:40" customFormat="1" ht="15.75" customHeight="1" thickBot="1" x14ac:dyDescent="0.3">
      <c r="A16" s="224" t="str">
        <f t="shared" si="1"/>
        <v/>
      </c>
      <c r="B16" s="225"/>
      <c r="O16" s="17"/>
      <c r="Q16" s="16"/>
      <c r="T16" s="16"/>
      <c r="AE16" s="5"/>
      <c r="AF16" s="5"/>
      <c r="AG16" s="29">
        <v>1</v>
      </c>
      <c r="AH16" s="30" t="str">
        <f t="shared" ref="AH16:AH21" si="2">IFERROR(VLOOKUP(AG16,$AG$59:$AH$89,2,FALSE),"")</f>
        <v/>
      </c>
      <c r="AK16" s="29">
        <v>1</v>
      </c>
      <c r="AL16" s="30" t="str">
        <f>IFERROR(VLOOKUP(AK16,$AG$95:$AH$159,2,FALSE),"")</f>
        <v/>
      </c>
      <c r="AM16" s="3"/>
      <c r="AN16" s="3"/>
    </row>
    <row r="17" spans="1:40" customFormat="1" ht="15.75" customHeight="1" thickBot="1" x14ac:dyDescent="0.3">
      <c r="A17" s="224" t="str">
        <f t="shared" si="1"/>
        <v/>
      </c>
      <c r="B17" s="225"/>
      <c r="O17" s="17"/>
      <c r="Q17" s="16"/>
      <c r="T17" s="16"/>
      <c r="AE17" s="5"/>
      <c r="AF17" s="5"/>
      <c r="AG17" s="29">
        <v>2</v>
      </c>
      <c r="AH17" s="30" t="str">
        <f t="shared" si="2"/>
        <v/>
      </c>
      <c r="AK17" s="29">
        <v>2</v>
      </c>
      <c r="AL17" s="30" t="str">
        <f>IFERROR(VLOOKUP(AK17,$AG$95:$AH$159,2,FALSE),"")</f>
        <v/>
      </c>
      <c r="AM17" s="3"/>
      <c r="AN17" s="3"/>
    </row>
    <row r="18" spans="1:40" customFormat="1" ht="15.75" customHeight="1" thickBot="1" x14ac:dyDescent="0.3">
      <c r="A18" s="224" t="str">
        <f t="shared" si="1"/>
        <v/>
      </c>
      <c r="B18" s="225"/>
      <c r="O18" s="17"/>
      <c r="Q18" s="16"/>
      <c r="T18" s="16"/>
      <c r="V18" s="2"/>
      <c r="Z18" s="2"/>
      <c r="AE18" s="5"/>
      <c r="AF18" s="5"/>
      <c r="AG18" s="29">
        <v>3</v>
      </c>
      <c r="AH18" s="30" t="str">
        <f t="shared" si="2"/>
        <v/>
      </c>
      <c r="AK18" s="29">
        <v>3</v>
      </c>
      <c r="AL18" s="30" t="str">
        <f>IFERROR(VLOOKUP(AK18,$AG$95:$AH$159,2,FALSE),"")</f>
        <v/>
      </c>
      <c r="AM18" s="3"/>
      <c r="AN18" s="3"/>
    </row>
    <row r="19" spans="1:40" customFormat="1" ht="15" customHeight="1" x14ac:dyDescent="0.25">
      <c r="A19" s="52"/>
      <c r="B19" s="52"/>
      <c r="O19" s="17"/>
      <c r="Q19" s="16"/>
      <c r="V19" s="2"/>
      <c r="Z19" s="2"/>
      <c r="AE19" s="5"/>
      <c r="AF19" s="5"/>
      <c r="AG19" s="29">
        <v>4</v>
      </c>
      <c r="AH19" s="30" t="str">
        <f t="shared" si="2"/>
        <v/>
      </c>
      <c r="AK19" s="29">
        <v>4</v>
      </c>
      <c r="AL19" s="30" t="str">
        <f>IFERROR(VLOOKUP(AK19,$AG$95:$AH$159,2,FALSE),"")</f>
        <v/>
      </c>
      <c r="AM19" s="3"/>
      <c r="AN19" s="3"/>
    </row>
    <row r="20" spans="1:40" customFormat="1" ht="15.75" thickBot="1" x14ac:dyDescent="0.3">
      <c r="A20" s="48" t="str">
        <f>'0 Synthèse &amp; cohérence'!C41</f>
        <v>Quelles sont mes principales forces ?</v>
      </c>
      <c r="B20" s="50"/>
      <c r="O20" s="17"/>
      <c r="Q20" s="16"/>
      <c r="AE20" s="5"/>
      <c r="AF20" s="5"/>
      <c r="AG20" s="29">
        <v>5</v>
      </c>
      <c r="AH20" s="30" t="str">
        <f t="shared" si="2"/>
        <v/>
      </c>
    </row>
    <row r="21" spans="1:40" customFormat="1" ht="15.75" customHeight="1" thickBot="1" x14ac:dyDescent="0.3">
      <c r="A21" s="224" t="str">
        <f>IF(AL9&lt;&gt;"",AL9,IF(T9&lt;&gt;"",T9,""))</f>
        <v/>
      </c>
      <c r="B21" s="225"/>
      <c r="O21" s="17"/>
      <c r="Q21" s="16"/>
      <c r="AE21" s="5"/>
      <c r="AF21" s="5"/>
      <c r="AG21" s="29">
        <v>6</v>
      </c>
      <c r="AH21" s="30" t="str">
        <f t="shared" si="2"/>
        <v/>
      </c>
    </row>
    <row r="22" spans="1:40" customFormat="1" ht="15.75" customHeight="1" thickBot="1" x14ac:dyDescent="0.3">
      <c r="A22" s="224" t="str">
        <f t="shared" ref="A22:A24" si="3">IF(AL10&lt;&gt;"",AL10,IF(T10&lt;&gt;"",T10,""))</f>
        <v/>
      </c>
      <c r="B22" s="225"/>
      <c r="O22" s="17"/>
      <c r="Q22" s="3"/>
      <c r="AE22" s="5"/>
      <c r="AF22" s="5"/>
      <c r="AG22" s="10"/>
      <c r="AH22" s="3"/>
    </row>
    <row r="23" spans="1:40" customFormat="1" ht="15.75" customHeight="1" thickBot="1" x14ac:dyDescent="0.3">
      <c r="A23" s="224" t="str">
        <f t="shared" si="3"/>
        <v/>
      </c>
      <c r="B23" s="225"/>
      <c r="J23" s="3"/>
      <c r="K23" s="3"/>
      <c r="L23" s="12"/>
      <c r="M23" s="12"/>
      <c r="N23" s="12"/>
      <c r="O23" s="17"/>
      <c r="Q23" s="3"/>
      <c r="AE23" s="5"/>
      <c r="AF23" s="5"/>
      <c r="AG23" s="10"/>
      <c r="AH23" s="3"/>
    </row>
    <row r="24" spans="1:40" customFormat="1" ht="15.75" customHeight="1" thickBot="1" x14ac:dyDescent="0.3">
      <c r="A24" s="224" t="str">
        <f t="shared" si="3"/>
        <v/>
      </c>
      <c r="B24" s="225"/>
      <c r="J24" s="1"/>
      <c r="K24" s="1"/>
      <c r="L24" s="1"/>
      <c r="M24" s="1"/>
      <c r="N24" s="1"/>
      <c r="O24" s="17"/>
      <c r="Q24" s="3"/>
      <c r="AE24" s="5"/>
      <c r="AF24" s="5"/>
      <c r="AG24" s="10"/>
      <c r="AH24" s="3"/>
    </row>
    <row r="25" spans="1:40" customFormat="1" ht="15" customHeight="1" x14ac:dyDescent="0.25">
      <c r="A25" s="48"/>
      <c r="B25" s="50"/>
      <c r="E25" s="3"/>
      <c r="F25" s="3"/>
      <c r="G25" s="3"/>
      <c r="H25" s="3"/>
      <c r="I25" s="3"/>
      <c r="J25" s="3"/>
      <c r="K25" s="3"/>
      <c r="L25" s="12"/>
      <c r="M25" s="12"/>
      <c r="N25" s="12"/>
      <c r="O25" s="17"/>
      <c r="Q25" s="3"/>
      <c r="AE25" s="5"/>
      <c r="AF25" s="5"/>
      <c r="AG25" s="10"/>
      <c r="AH25" s="3"/>
    </row>
    <row r="26" spans="1:40" customFormat="1" ht="15.75" thickBot="1" x14ac:dyDescent="0.3">
      <c r="A26" s="48" t="str">
        <f>'0 Synthèse &amp; cohérence'!C46</f>
        <v>Quelles sont mes principales faiblesses ?</v>
      </c>
      <c r="B26" s="50"/>
      <c r="J26" s="3"/>
      <c r="K26" s="3"/>
      <c r="L26" s="12"/>
      <c r="O26" s="17"/>
      <c r="Q26" s="3"/>
      <c r="V26" s="2"/>
      <c r="Z26" s="2"/>
      <c r="AE26" s="5"/>
      <c r="AF26" s="5"/>
      <c r="AG26" s="10"/>
      <c r="AH26" s="3"/>
    </row>
    <row r="27" spans="1:40" customFormat="1" ht="15.75" customHeight="1" thickBot="1" x14ac:dyDescent="0.3">
      <c r="A27" s="224" t="str">
        <f>IF(AL16&lt;&gt;"",AL16,IF(T16&lt;&gt;"",T16,""))</f>
        <v/>
      </c>
      <c r="B27" s="225"/>
      <c r="J27" s="1"/>
      <c r="L27" s="12"/>
      <c r="O27" s="17"/>
      <c r="Q27" s="3"/>
      <c r="AE27" s="5"/>
      <c r="AF27" s="5"/>
      <c r="AG27" s="10"/>
      <c r="AH27" s="3"/>
    </row>
    <row r="28" spans="1:40" customFormat="1" ht="15.75" customHeight="1" thickBot="1" x14ac:dyDescent="0.3">
      <c r="A28" s="224" t="str">
        <f t="shared" ref="A28:A29" si="4">IF(AL17&lt;&gt;"",AL17,IF(T17&lt;&gt;"",T17,""))</f>
        <v/>
      </c>
      <c r="B28" s="225"/>
      <c r="O28" s="17"/>
      <c r="Q28" s="3"/>
      <c r="AE28" s="5"/>
      <c r="AF28" s="5"/>
      <c r="AG28" s="10"/>
      <c r="AH28" s="3"/>
    </row>
    <row r="29" spans="1:40" customFormat="1" ht="15.75" customHeight="1" thickBot="1" x14ac:dyDescent="0.3">
      <c r="A29" s="224" t="str">
        <f t="shared" si="4"/>
        <v/>
      </c>
      <c r="B29" s="225"/>
      <c r="J29" s="1"/>
      <c r="O29" s="17"/>
      <c r="Q29" s="3"/>
      <c r="AE29" s="5"/>
      <c r="AF29" s="5"/>
      <c r="AG29" s="10"/>
      <c r="AH29" s="3"/>
    </row>
    <row r="30" spans="1:40" customFormat="1" ht="15.75" customHeight="1" thickBot="1" x14ac:dyDescent="0.3">
      <c r="A30" s="224" t="str">
        <f t="shared" ref="A30" si="5">IF(AL19&lt;&gt;"",AL19,IF(T19&lt;&gt;"",T19,""))</f>
        <v/>
      </c>
      <c r="B30" s="225"/>
      <c r="O30" s="17"/>
      <c r="Q30" s="3"/>
      <c r="AE30" s="5"/>
      <c r="AF30" s="5"/>
      <c r="AG30" s="10"/>
      <c r="AH30" s="3"/>
    </row>
    <row r="31" spans="1:40" customFormat="1" ht="15" x14ac:dyDescent="0.25">
      <c r="O31" s="17"/>
      <c r="S31" s="229"/>
      <c r="T31" s="229"/>
      <c r="U31" s="229"/>
      <c r="V31" s="227"/>
      <c r="W31" s="227"/>
      <c r="X31" s="227"/>
      <c r="Z31" s="227"/>
      <c r="AA31" s="227"/>
      <c r="AB31" s="227"/>
      <c r="AE31" s="5"/>
      <c r="AF31" s="5"/>
      <c r="AG31" s="5"/>
    </row>
    <row r="32" spans="1:40" customFormat="1" ht="18.75" customHeight="1" x14ac:dyDescent="0.3">
      <c r="A32" s="228" t="s">
        <v>284</v>
      </c>
      <c r="B32" s="228"/>
      <c r="C32" s="228"/>
      <c r="D32" s="228"/>
      <c r="E32" s="228"/>
      <c r="F32" s="228"/>
      <c r="G32" s="228"/>
      <c r="H32" s="228"/>
      <c r="I32" s="228"/>
      <c r="J32" s="228"/>
      <c r="K32" s="228"/>
      <c r="L32" s="228"/>
      <c r="M32" s="228"/>
      <c r="N32" s="228"/>
      <c r="O32" s="17"/>
      <c r="V32" s="13"/>
      <c r="W32" s="13"/>
      <c r="X32" s="13"/>
      <c r="Z32" s="13"/>
      <c r="AA32" s="13"/>
      <c r="AB32" s="13"/>
      <c r="AE32" s="13"/>
      <c r="AF32" s="13"/>
      <c r="AG32" s="13"/>
    </row>
    <row r="33" spans="1:31" ht="15.75" x14ac:dyDescent="0.25">
      <c r="A33" s="241" t="s">
        <v>291</v>
      </c>
      <c r="B33" s="241"/>
      <c r="C33" s="241"/>
      <c r="D33" s="241"/>
      <c r="E33" s="241"/>
      <c r="F33" s="241"/>
      <c r="G33" s="241"/>
      <c r="H33" s="241"/>
      <c r="I33" s="241"/>
      <c r="J33" s="241"/>
      <c r="K33" s="241"/>
      <c r="L33" s="241"/>
      <c r="M33" s="241"/>
      <c r="N33" s="241"/>
      <c r="S33" s="12"/>
      <c r="T33" s="12"/>
      <c r="U33" s="12"/>
      <c r="V33" s="12"/>
      <c r="W33" s="12"/>
      <c r="X33" s="12"/>
      <c r="Z33" s="12"/>
      <c r="AA33" s="12"/>
      <c r="AB33" s="12"/>
      <c r="AE33" s="13"/>
    </row>
    <row r="34" spans="1:31" x14ac:dyDescent="0.2">
      <c r="D34" s="12"/>
      <c r="S34" s="12"/>
      <c r="T34" s="12"/>
      <c r="U34" s="12"/>
      <c r="V34" s="12"/>
      <c r="W34" s="12"/>
      <c r="X34" s="12"/>
      <c r="Z34" s="12"/>
      <c r="AA34" s="12"/>
      <c r="AB34" s="12"/>
      <c r="AE34" s="13"/>
    </row>
    <row r="35" spans="1:31" ht="12" customHeight="1" x14ac:dyDescent="0.2">
      <c r="D35" s="12"/>
      <c r="I35" s="244" t="s">
        <v>285</v>
      </c>
      <c r="J35" s="244"/>
      <c r="K35" s="244"/>
      <c r="L35" s="244"/>
      <c r="M35" s="244"/>
      <c r="N35" s="244"/>
      <c r="S35" s="12"/>
      <c r="T35" s="12"/>
      <c r="U35" s="12"/>
      <c r="V35" s="12"/>
      <c r="W35" s="12"/>
      <c r="X35" s="12"/>
      <c r="Z35" s="12"/>
      <c r="AA35" s="12"/>
      <c r="AB35" s="12"/>
      <c r="AE35" s="13"/>
    </row>
    <row r="36" spans="1:31" ht="12" customHeight="1" x14ac:dyDescent="0.2">
      <c r="D36" s="12"/>
      <c r="I36" s="244"/>
      <c r="J36" s="244"/>
      <c r="K36" s="244"/>
      <c r="L36" s="244"/>
      <c r="M36" s="244"/>
      <c r="N36" s="244"/>
      <c r="S36" s="12"/>
      <c r="T36" s="12"/>
      <c r="U36" s="12"/>
      <c r="V36" s="12"/>
      <c r="W36" s="12"/>
      <c r="X36" s="12"/>
      <c r="Z36" s="12"/>
      <c r="AA36" s="12"/>
      <c r="AB36" s="12"/>
      <c r="AE36" s="13"/>
    </row>
    <row r="37" spans="1:31" ht="12" customHeight="1" x14ac:dyDescent="0.2">
      <c r="D37" s="12"/>
      <c r="I37" s="244"/>
      <c r="J37" s="244"/>
      <c r="K37" s="244"/>
      <c r="L37" s="244"/>
      <c r="M37" s="244"/>
      <c r="N37" s="244"/>
      <c r="S37" s="12"/>
      <c r="T37" s="12"/>
      <c r="U37" s="12"/>
      <c r="V37" s="12"/>
      <c r="W37" s="12"/>
      <c r="X37" s="12"/>
      <c r="Z37" s="12"/>
      <c r="AA37" s="12"/>
      <c r="AB37" s="12"/>
      <c r="AE37" s="13"/>
    </row>
    <row r="38" spans="1:31" ht="12" customHeight="1" x14ac:dyDescent="0.2">
      <c r="D38" s="12"/>
      <c r="I38" s="244"/>
      <c r="J38" s="244"/>
      <c r="K38" s="244"/>
      <c r="L38" s="244"/>
      <c r="M38" s="244"/>
      <c r="N38" s="244"/>
      <c r="S38" s="12"/>
      <c r="T38" s="12"/>
      <c r="U38" s="12"/>
      <c r="V38" s="12"/>
      <c r="W38" s="12"/>
      <c r="X38" s="12"/>
      <c r="Z38" s="12"/>
      <c r="AA38" s="12"/>
      <c r="AB38" s="12"/>
      <c r="AE38" s="13"/>
    </row>
    <row r="39" spans="1:31" x14ac:dyDescent="0.2">
      <c r="D39" s="12"/>
      <c r="I39" s="244"/>
      <c r="J39" s="244"/>
      <c r="K39" s="244"/>
      <c r="L39" s="244"/>
      <c r="M39" s="244"/>
      <c r="N39" s="244"/>
      <c r="S39" s="12"/>
      <c r="T39" s="12"/>
      <c r="U39" s="12"/>
      <c r="V39" s="12"/>
      <c r="W39" s="12"/>
      <c r="X39" s="12"/>
      <c r="Z39" s="12"/>
      <c r="AA39" s="12"/>
      <c r="AB39" s="12"/>
      <c r="AE39" s="13"/>
    </row>
    <row r="40" spans="1:31" ht="12.75" thickBot="1" x14ac:dyDescent="0.25">
      <c r="D40" s="12"/>
      <c r="I40" s="71"/>
      <c r="J40" s="235" t="str">
        <f>IFERROR(VLOOKUP(I40,'Listes et données'!$A$44:$B$143,2,FALSE),"")</f>
        <v/>
      </c>
      <c r="K40" s="235"/>
      <c r="L40" s="235"/>
      <c r="M40" s="235"/>
      <c r="N40" s="235"/>
      <c r="S40" s="12"/>
      <c r="T40" s="12"/>
      <c r="U40" s="12"/>
      <c r="V40" s="12"/>
      <c r="W40" s="12"/>
      <c r="X40" s="12"/>
      <c r="Z40" s="12"/>
      <c r="AA40" s="12"/>
      <c r="AB40" s="12"/>
      <c r="AE40" s="13"/>
    </row>
    <row r="41" spans="1:31" ht="12.75" thickBot="1" x14ac:dyDescent="0.25">
      <c r="D41" s="12"/>
      <c r="I41" s="72"/>
      <c r="J41" s="235" t="str">
        <f>IFERROR(VLOOKUP(I41,'Listes et données'!$A$44:$B$143,2,FALSE),"")</f>
        <v/>
      </c>
      <c r="K41" s="235"/>
      <c r="L41" s="235"/>
      <c r="M41" s="235"/>
      <c r="N41" s="235"/>
      <c r="S41" s="12"/>
      <c r="T41" s="12"/>
      <c r="U41" s="12"/>
      <c r="V41" s="12"/>
      <c r="W41" s="12"/>
      <c r="X41" s="12"/>
      <c r="Z41" s="12"/>
      <c r="AA41" s="12"/>
      <c r="AB41" s="12"/>
      <c r="AE41" s="13"/>
    </row>
    <row r="42" spans="1:31" ht="12.75" thickBot="1" x14ac:dyDescent="0.25">
      <c r="D42" s="12"/>
      <c r="I42" s="72"/>
      <c r="J42" s="235" t="str">
        <f>IFERROR(VLOOKUP(I42,'Listes et données'!$A$44:$B$143,2,FALSE),"")</f>
        <v/>
      </c>
      <c r="K42" s="235"/>
      <c r="L42" s="235"/>
      <c r="M42" s="235"/>
      <c r="N42" s="235"/>
      <c r="S42" s="12"/>
      <c r="T42" s="12"/>
      <c r="U42" s="12"/>
      <c r="V42" s="12"/>
      <c r="W42" s="12"/>
      <c r="X42" s="12"/>
      <c r="Z42" s="12"/>
      <c r="AA42" s="12"/>
      <c r="AB42" s="12"/>
      <c r="AE42" s="13"/>
    </row>
    <row r="43" spans="1:31" ht="12.75" thickBot="1" x14ac:dyDescent="0.25">
      <c r="D43" s="12"/>
      <c r="I43" s="72"/>
      <c r="J43" s="235" t="str">
        <f>IFERROR(VLOOKUP(I43,'Listes et données'!$A$44:$B$143,2,FALSE),"")</f>
        <v/>
      </c>
      <c r="K43" s="235"/>
      <c r="L43" s="235"/>
      <c r="M43" s="235"/>
      <c r="N43" s="235"/>
      <c r="S43" s="12"/>
      <c r="T43" s="12"/>
      <c r="U43" s="12"/>
      <c r="V43" s="12"/>
      <c r="W43" s="12"/>
      <c r="X43" s="12"/>
      <c r="Z43" s="12"/>
      <c r="AA43" s="12"/>
      <c r="AB43" s="12"/>
      <c r="AE43" s="13"/>
    </row>
    <row r="44" spans="1:31" ht="12.75" thickBot="1" x14ac:dyDescent="0.25">
      <c r="D44" s="12"/>
      <c r="I44" s="72"/>
      <c r="J44" s="235" t="str">
        <f>IFERROR(VLOOKUP(I44,'Listes et données'!$A$44:$B$143,2,FALSE),"")</f>
        <v/>
      </c>
      <c r="K44" s="235"/>
      <c r="L44" s="235"/>
      <c r="M44" s="235"/>
      <c r="N44" s="235"/>
      <c r="S44" s="12"/>
      <c r="T44" s="12"/>
      <c r="U44" s="12"/>
      <c r="V44" s="12"/>
      <c r="W44" s="12"/>
      <c r="X44" s="12"/>
      <c r="Z44" s="12"/>
      <c r="AA44" s="12"/>
      <c r="AB44" s="12"/>
      <c r="AE44" s="13"/>
    </row>
    <row r="45" spans="1:31" ht="12.75" thickBot="1" x14ac:dyDescent="0.25">
      <c r="D45" s="12"/>
      <c r="I45" s="72"/>
      <c r="J45" s="235" t="str">
        <f>IFERROR(VLOOKUP(I45,'Listes et données'!$A$44:$B$143,2,FALSE),"")</f>
        <v/>
      </c>
      <c r="K45" s="235"/>
      <c r="L45" s="235"/>
      <c r="M45" s="235"/>
      <c r="N45" s="235"/>
      <c r="S45" s="12"/>
      <c r="T45" s="12"/>
      <c r="U45" s="12"/>
      <c r="V45" s="12"/>
      <c r="W45" s="12"/>
      <c r="X45" s="12"/>
      <c r="Z45" s="12"/>
      <c r="AA45" s="12"/>
      <c r="AB45" s="12"/>
      <c r="AE45" s="13"/>
    </row>
    <row r="46" spans="1:31" ht="12.75" thickBot="1" x14ac:dyDescent="0.25">
      <c r="D46" s="12"/>
      <c r="I46" s="72"/>
      <c r="J46" s="235" t="str">
        <f>IFERROR(VLOOKUP(I46,'Listes et données'!$A$44:$B$143,2,FALSE),"")</f>
        <v/>
      </c>
      <c r="K46" s="235"/>
      <c r="L46" s="235"/>
      <c r="M46" s="235"/>
      <c r="N46" s="235"/>
      <c r="S46" s="12"/>
      <c r="T46" s="12"/>
      <c r="U46" s="12"/>
      <c r="V46" s="12"/>
      <c r="W46" s="12"/>
      <c r="X46" s="12"/>
      <c r="Z46" s="12"/>
      <c r="AA46" s="12"/>
      <c r="AB46" s="12"/>
      <c r="AE46" s="13"/>
    </row>
    <row r="47" spans="1:31" x14ac:dyDescent="0.2">
      <c r="D47" s="12"/>
      <c r="I47" s="73"/>
      <c r="J47" s="235" t="str">
        <f>IFERROR(VLOOKUP(I47,'Listes et données'!$A$44:$B$143,2,FALSE),"")</f>
        <v/>
      </c>
      <c r="K47" s="235"/>
      <c r="L47" s="235"/>
      <c r="M47" s="235"/>
      <c r="N47" s="235"/>
      <c r="S47" s="12"/>
      <c r="T47" s="12"/>
      <c r="U47" s="12"/>
      <c r="V47" s="12"/>
      <c r="W47" s="12"/>
      <c r="X47" s="12"/>
      <c r="Z47" s="12"/>
      <c r="AA47" s="12"/>
      <c r="AB47" s="12"/>
      <c r="AE47" s="13"/>
    </row>
    <row r="48" spans="1:31" x14ac:dyDescent="0.2">
      <c r="D48" s="12"/>
      <c r="I48" s="52"/>
      <c r="J48" s="52"/>
      <c r="K48" s="52"/>
      <c r="L48" s="58"/>
      <c r="M48" s="58"/>
      <c r="N48" s="58"/>
      <c r="S48" s="12"/>
      <c r="T48" s="12"/>
      <c r="U48" s="12"/>
      <c r="V48" s="12"/>
      <c r="W48" s="12"/>
      <c r="X48" s="12"/>
      <c r="Z48" s="12"/>
      <c r="AA48" s="12"/>
      <c r="AB48" s="12"/>
      <c r="AE48" s="13"/>
    </row>
    <row r="49" spans="1:34" x14ac:dyDescent="0.2">
      <c r="D49" s="12"/>
      <c r="I49" s="237" t="s">
        <v>286</v>
      </c>
      <c r="J49" s="237"/>
      <c r="K49" s="237"/>
      <c r="L49" s="237"/>
      <c r="M49" s="237"/>
      <c r="N49" s="237"/>
      <c r="S49" s="12"/>
      <c r="T49" s="12"/>
      <c r="U49" s="12"/>
      <c r="V49" s="12"/>
      <c r="AA49" s="12"/>
      <c r="AE49" s="13"/>
    </row>
    <row r="50" spans="1:34" x14ac:dyDescent="0.2">
      <c r="D50" s="12"/>
      <c r="I50" s="237"/>
      <c r="J50" s="237"/>
      <c r="K50" s="237"/>
      <c r="L50" s="237"/>
      <c r="M50" s="237"/>
      <c r="N50" s="237"/>
      <c r="S50" s="12"/>
      <c r="T50" s="12"/>
      <c r="U50" s="12"/>
      <c r="V50" s="12"/>
      <c r="AA50" s="12"/>
    </row>
    <row r="51" spans="1:34" x14ac:dyDescent="0.2">
      <c r="D51" s="12"/>
      <c r="I51" s="237"/>
      <c r="J51" s="237"/>
      <c r="K51" s="237"/>
      <c r="L51" s="237"/>
      <c r="M51" s="237"/>
      <c r="N51" s="237"/>
      <c r="S51" s="12"/>
      <c r="T51" s="12"/>
      <c r="U51" s="12"/>
      <c r="V51" s="12"/>
      <c r="AA51" s="12"/>
    </row>
    <row r="52" spans="1:34" ht="20.25" customHeight="1" thickBot="1" x14ac:dyDescent="0.25">
      <c r="D52" s="12"/>
      <c r="I52" s="237"/>
      <c r="J52" s="237"/>
      <c r="K52" s="237"/>
      <c r="L52" s="237"/>
      <c r="M52" s="237"/>
      <c r="N52" s="237"/>
      <c r="S52" s="12"/>
      <c r="T52" s="12"/>
      <c r="U52" s="12"/>
      <c r="V52" s="12"/>
      <c r="AA52" s="12"/>
    </row>
    <row r="53" spans="1:34" ht="12.75" thickBot="1" x14ac:dyDescent="0.25">
      <c r="D53" s="12"/>
      <c r="I53" s="72"/>
      <c r="J53" s="235" t="str">
        <f>IFERROR(VLOOKUP(I53,'Listes et données'!$A$44:$B$143,2,FALSE),"")</f>
        <v/>
      </c>
      <c r="K53" s="235"/>
      <c r="L53" s="235"/>
      <c r="M53" s="235"/>
      <c r="N53" s="235"/>
      <c r="S53" s="12"/>
      <c r="T53" s="12"/>
      <c r="U53" s="12"/>
      <c r="V53" s="12"/>
      <c r="AA53" s="12"/>
    </row>
    <row r="54" spans="1:34" ht="12.75" thickBot="1" x14ac:dyDescent="0.25">
      <c r="D54" s="12"/>
      <c r="I54" s="72"/>
      <c r="J54" s="235" t="str">
        <f>IFERROR(VLOOKUP(I54,'Listes et données'!$A$44:$B$143,2,FALSE),"")</f>
        <v/>
      </c>
      <c r="K54" s="235"/>
      <c r="L54" s="235"/>
      <c r="M54" s="235"/>
      <c r="N54" s="235"/>
      <c r="S54" s="12"/>
      <c r="T54" s="12"/>
      <c r="U54" s="12"/>
      <c r="V54" s="12"/>
      <c r="AA54" s="12"/>
    </row>
    <row r="55" spans="1:34" x14ac:dyDescent="0.2">
      <c r="D55" s="12"/>
      <c r="I55" s="73"/>
      <c r="J55" s="235" t="str">
        <f>IFERROR(VLOOKUP(I55,'Listes et données'!$A$44:$B$143,2,FALSE),"")</f>
        <v/>
      </c>
      <c r="K55" s="235"/>
      <c r="L55" s="235"/>
      <c r="M55" s="235"/>
      <c r="N55" s="235"/>
      <c r="S55" s="12" t="str">
        <f>IF(ISERROR(VLOOKUP(D55,$D$95:D159,1,FALSE)),"","o")</f>
        <v/>
      </c>
      <c r="T55" s="12" t="str">
        <f>IF(ISERROR(VLOOKUP(D55,D$49:$D56,1,FALSE)),"","o")</f>
        <v/>
      </c>
      <c r="U55" s="12" t="str">
        <f t="shared" ref="U55:U58" si="6">IF(OR(S55="o",T55="o"),"o","")</f>
        <v/>
      </c>
      <c r="V55" s="12" t="str">
        <f>IF(ISERROR(VLOOKUP(L56,L$95:L159,1,FALSE)),"","o")</f>
        <v/>
      </c>
      <c r="AA55" s="12" t="str">
        <f>IF(ISERROR(VLOOKUP(N56,N$49:PS56,1,FALSE)),"","o")</f>
        <v/>
      </c>
    </row>
    <row r="56" spans="1:34" ht="12.75" x14ac:dyDescent="0.2">
      <c r="A56" s="238"/>
      <c r="B56" s="238"/>
      <c r="C56" s="238"/>
      <c r="D56" s="238"/>
      <c r="E56" s="238"/>
      <c r="F56" s="238"/>
      <c r="G56" s="238"/>
      <c r="H56" s="238"/>
      <c r="I56" s="238"/>
      <c r="J56" s="238"/>
      <c r="K56" s="238"/>
      <c r="L56" s="238"/>
      <c r="S56" s="12" t="str">
        <f>IF(ISERROR(VLOOKUP(D56,$D$95:D159,1,FALSE)),"","o")</f>
        <v/>
      </c>
      <c r="T56" s="12" t="str">
        <f>IF(ISERROR(VLOOKUP(D56,D$49:$D56,1,FALSE)),"","o")</f>
        <v/>
      </c>
      <c r="U56" s="12" t="str">
        <f t="shared" si="6"/>
        <v/>
      </c>
      <c r="V56" s="12" t="str">
        <f>IF(ISERROR(VLOOKUP(#REF!,L$95:L159,1,FALSE)),"","o")</f>
        <v/>
      </c>
      <c r="AA56" s="12" t="str">
        <f>IF(ISERROR(VLOOKUP(#REF!,N$49:PS56,1,FALSE)),"","o")</f>
        <v/>
      </c>
    </row>
    <row r="57" spans="1:34" s="20" customFormat="1" ht="15.75" customHeight="1" x14ac:dyDescent="0.25">
      <c r="A57" s="236" t="s">
        <v>292</v>
      </c>
      <c r="B57" s="236"/>
      <c r="C57" s="236"/>
      <c r="D57" s="236"/>
      <c r="E57" s="236"/>
      <c r="F57" s="236"/>
      <c r="G57" s="236"/>
      <c r="H57" s="236"/>
      <c r="I57" s="236"/>
      <c r="J57" s="236"/>
      <c r="K57" s="236"/>
      <c r="L57" s="236"/>
      <c r="M57" s="236"/>
      <c r="N57" s="236"/>
      <c r="O57" s="25"/>
      <c r="S57" s="33" t="str">
        <f>IF(ISERROR(VLOOKUP(D57,$D$95:D159,1,FALSE)),"","o")</f>
        <v/>
      </c>
      <c r="T57" s="33" t="str">
        <f>IF(ISERROR(VLOOKUP(D57,D$49:$D58,1,FALSE)),"","o")</f>
        <v/>
      </c>
      <c r="U57" s="33" t="str">
        <f t="shared" si="6"/>
        <v/>
      </c>
      <c r="V57" s="227" t="s">
        <v>238</v>
      </c>
      <c r="W57" s="227"/>
      <c r="X57" s="227"/>
      <c r="AE57" s="26"/>
      <c r="AF57" s="26"/>
      <c r="AG57" s="26"/>
    </row>
    <row r="58" spans="1:34" ht="100.15" customHeight="1" x14ac:dyDescent="0.2">
      <c r="A58" s="223" t="s">
        <v>287</v>
      </c>
      <c r="B58" s="223"/>
      <c r="C58" s="75"/>
      <c r="D58" s="67" t="s">
        <v>482</v>
      </c>
      <c r="E58" s="52"/>
      <c r="F58" s="222" t="s">
        <v>288</v>
      </c>
      <c r="G58" s="222"/>
      <c r="H58" s="222"/>
      <c r="I58" s="222"/>
      <c r="J58" s="222"/>
      <c r="P58" s="20"/>
      <c r="S58" s="12" t="str">
        <f>IF(ISERROR(VLOOKUP(#REF!,$D$95:D159,1,FALSE)),"","o")</f>
        <v/>
      </c>
      <c r="T58" s="12" t="str">
        <f>IF(ISERROR(VLOOKUP(#REF!,D$49:$D58,1,FALSE)),"","o")</f>
        <v/>
      </c>
      <c r="U58" s="12" t="str">
        <f t="shared" si="6"/>
        <v/>
      </c>
      <c r="V58" s="31" t="s">
        <v>173</v>
      </c>
      <c r="W58" s="31" t="s">
        <v>174</v>
      </c>
      <c r="X58" s="31" t="s">
        <v>175</v>
      </c>
      <c r="AG58" s="34" t="s">
        <v>239</v>
      </c>
      <c r="AH58" s="11" t="s">
        <v>240</v>
      </c>
    </row>
    <row r="59" spans="1:34" ht="12" customHeight="1" x14ac:dyDescent="0.2">
      <c r="A59" s="246" t="s">
        <v>231</v>
      </c>
      <c r="B59" s="246"/>
      <c r="C59" s="52"/>
      <c r="D59" s="74"/>
      <c r="E59" s="52"/>
      <c r="F59" s="245"/>
      <c r="G59" s="245"/>
      <c r="H59" s="245"/>
      <c r="I59" s="245"/>
      <c r="J59" s="245"/>
      <c r="L59" s="3"/>
      <c r="M59" s="3"/>
      <c r="N59" s="3"/>
      <c r="O59" s="24"/>
      <c r="P59" s="20"/>
      <c r="Q59" s="20"/>
      <c r="R59" s="20"/>
      <c r="S59" s="20"/>
      <c r="T59" s="20"/>
      <c r="U59" s="20"/>
      <c r="V59" s="35" t="str">
        <f>IF(ISERROR(VLOOKUP($F59,$F$58:$F58,1,FALSE)),"","o")</f>
        <v/>
      </c>
      <c r="W59" s="35" t="str">
        <f>IF(ISERROR(VLOOKUP($F59,$F60:$F89,1,FALSE)),"","o")</f>
        <v/>
      </c>
      <c r="X59" s="36" t="str">
        <f t="shared" ref="X59:X60" si="7">IF(OR(V59="o",W59="o"),"o","")</f>
        <v/>
      </c>
      <c r="AG59" s="31" t="str">
        <f>IF(F59="","",F59)</f>
        <v/>
      </c>
      <c r="AH59" s="37" t="str">
        <f>IF(A59="","",A59)</f>
        <v xml:space="preserve">Réaliser un revenu confortable </v>
      </c>
    </row>
    <row r="60" spans="1:34" ht="12" customHeight="1" x14ac:dyDescent="0.2">
      <c r="A60" s="233" t="s">
        <v>235</v>
      </c>
      <c r="B60" s="234"/>
      <c r="C60" s="52"/>
      <c r="D60" s="74"/>
      <c r="E60" s="52"/>
      <c r="F60" s="230"/>
      <c r="G60" s="231"/>
      <c r="H60" s="231"/>
      <c r="I60" s="231"/>
      <c r="J60" s="232"/>
      <c r="L60" s="3"/>
      <c r="M60" s="3"/>
      <c r="N60" s="3"/>
      <c r="P60" s="20"/>
      <c r="V60" s="35" t="str">
        <f>IF(ISERROR(VLOOKUP($F60,$F$58:$F59,1,FALSE)),"","o")</f>
        <v/>
      </c>
      <c r="W60" s="35" t="str">
        <f>IF(ISERROR(VLOOKUP($F60,$F61:$F90,1,FALSE)),"","o")</f>
        <v/>
      </c>
      <c r="X60" s="36" t="str">
        <f t="shared" si="7"/>
        <v/>
      </c>
      <c r="AG60" s="31" t="str">
        <f t="shared" ref="AG60:AG88" si="8">IF(F60="","",F60)</f>
        <v/>
      </c>
      <c r="AH60" s="37" t="str">
        <f t="shared" ref="AH60:AH88" si="9">IF(A60="","",A60)</f>
        <v>Maximiser mon revenu par des coûts bas</v>
      </c>
    </row>
    <row r="61" spans="1:34" ht="12" customHeight="1" x14ac:dyDescent="0.2">
      <c r="A61" s="233" t="s">
        <v>236</v>
      </c>
      <c r="B61" s="234"/>
      <c r="C61" s="52"/>
      <c r="D61" s="74"/>
      <c r="E61" s="52"/>
      <c r="F61" s="230"/>
      <c r="G61" s="231"/>
      <c r="H61" s="231"/>
      <c r="I61" s="231"/>
      <c r="J61" s="232"/>
      <c r="L61" s="3"/>
      <c r="M61" s="3"/>
      <c r="N61" s="3"/>
      <c r="V61" s="35" t="str">
        <f>IF(ISERROR(VLOOKUP($F61,$F$58:$F60,1,FALSE)),"","o")</f>
        <v/>
      </c>
      <c r="W61" s="35" t="str">
        <f>IF(ISERROR(VLOOKUP($F61,$F62:$F159,1,FALSE)),"","o")</f>
        <v/>
      </c>
      <c r="X61" s="36" t="str">
        <f t="shared" ref="X61:X87" si="10">IF(OR(V61="o",W61="o"),"o","")</f>
        <v/>
      </c>
      <c r="AG61" s="31" t="str">
        <f t="shared" si="8"/>
        <v/>
      </c>
      <c r="AH61" s="37" t="str">
        <f t="shared" si="9"/>
        <v>Maximiser mon revenu par des ventes élevées</v>
      </c>
    </row>
    <row r="62" spans="1:34" ht="12" customHeight="1" x14ac:dyDescent="0.2">
      <c r="A62" s="233" t="s">
        <v>223</v>
      </c>
      <c r="B62" s="234"/>
      <c r="C62" s="52"/>
      <c r="D62" s="74"/>
      <c r="E62" s="52"/>
      <c r="F62" s="230"/>
      <c r="G62" s="231"/>
      <c r="H62" s="231"/>
      <c r="I62" s="231"/>
      <c r="J62" s="232"/>
      <c r="V62" s="35" t="str">
        <f>IF(ISERROR(VLOOKUP($F62,$F$58:$F61,1,FALSE)),"","o")</f>
        <v/>
      </c>
      <c r="W62" s="35" t="str">
        <f>IF(ISERROR(VLOOKUP($F62,$F63:$F159,1,FALSE)),"","o")</f>
        <v/>
      </c>
      <c r="X62" s="36" t="str">
        <f t="shared" si="10"/>
        <v/>
      </c>
      <c r="AG62" s="31" t="str">
        <f t="shared" si="8"/>
        <v/>
      </c>
      <c r="AH62" s="37" t="str">
        <f t="shared" si="9"/>
        <v>Travailler en famille sur l'exploitation</v>
      </c>
    </row>
    <row r="63" spans="1:34" ht="12" customHeight="1" x14ac:dyDescent="0.2">
      <c r="A63" s="233" t="s">
        <v>224</v>
      </c>
      <c r="B63" s="234"/>
      <c r="C63" s="52"/>
      <c r="D63" s="74"/>
      <c r="E63" s="52"/>
      <c r="F63" s="230"/>
      <c r="G63" s="231"/>
      <c r="H63" s="231"/>
      <c r="I63" s="231"/>
      <c r="J63" s="232"/>
      <c r="V63" s="35" t="str">
        <f>IF(ISERROR(VLOOKUP($F63,$F$58:$F62,1,FALSE)),"","o")</f>
        <v/>
      </c>
      <c r="W63" s="35" t="str">
        <f>IF(ISERROR(VLOOKUP($F63,$F64:$F159,1,FALSE)),"","o")</f>
        <v/>
      </c>
      <c r="X63" s="36" t="str">
        <f t="shared" si="10"/>
        <v/>
      </c>
      <c r="AG63" s="31" t="str">
        <f t="shared" si="8"/>
        <v/>
      </c>
      <c r="AH63" s="37" t="str">
        <f t="shared" si="9"/>
        <v>Diriger du personnel</v>
      </c>
    </row>
    <row r="64" spans="1:34" ht="12" customHeight="1" x14ac:dyDescent="0.2">
      <c r="A64" s="233" t="s">
        <v>225</v>
      </c>
      <c r="B64" s="234"/>
      <c r="C64" s="52"/>
      <c r="D64" s="74"/>
      <c r="E64" s="52"/>
      <c r="F64" s="230"/>
      <c r="G64" s="231"/>
      <c r="H64" s="231"/>
      <c r="I64" s="231"/>
      <c r="J64" s="232"/>
      <c r="V64" s="35" t="str">
        <f>IF(ISERROR(VLOOKUP($F64,$F$58:$F63,1,FALSE)),"","o")</f>
        <v/>
      </c>
      <c r="W64" s="35" t="str">
        <f>IF(ISERROR(VLOOKUP($F64,$F65:$F159,1,FALSE)),"","o")</f>
        <v/>
      </c>
      <c r="X64" s="36" t="str">
        <f t="shared" si="10"/>
        <v/>
      </c>
      <c r="AG64" s="31" t="str">
        <f t="shared" si="8"/>
        <v/>
      </c>
      <c r="AH64" s="37" t="str">
        <f t="shared" si="9"/>
        <v>Etre indépendant</v>
      </c>
    </row>
    <row r="65" spans="1:34" ht="12" customHeight="1" x14ac:dyDescent="0.2">
      <c r="A65" s="233" t="s">
        <v>226</v>
      </c>
      <c r="B65" s="234"/>
      <c r="C65" s="52"/>
      <c r="D65" s="74"/>
      <c r="E65" s="52"/>
      <c r="F65" s="230"/>
      <c r="G65" s="231"/>
      <c r="H65" s="231"/>
      <c r="I65" s="231"/>
      <c r="J65" s="232"/>
      <c r="V65" s="35" t="str">
        <f>IF(ISERROR(VLOOKUP($F65,$F$58:$F64,1,FALSE)),"","o")</f>
        <v/>
      </c>
      <c r="W65" s="35" t="str">
        <f>IF(ISERROR(VLOOKUP($F65,$F66:$F159,1,FALSE)),"","o")</f>
        <v/>
      </c>
      <c r="X65" s="36" t="str">
        <f t="shared" si="10"/>
        <v/>
      </c>
      <c r="AG65" s="31" t="str">
        <f t="shared" si="8"/>
        <v/>
      </c>
      <c r="AH65" s="37" t="str">
        <f t="shared" si="9"/>
        <v>Travailler en collaboration avec d'autres</v>
      </c>
    </row>
    <row r="66" spans="1:34" ht="12" customHeight="1" x14ac:dyDescent="0.2">
      <c r="A66" s="233" t="s">
        <v>227</v>
      </c>
      <c r="B66" s="234"/>
      <c r="C66" s="52"/>
      <c r="D66" s="74"/>
      <c r="E66" s="52"/>
      <c r="F66" s="230"/>
      <c r="G66" s="231"/>
      <c r="H66" s="231"/>
      <c r="I66" s="231"/>
      <c r="J66" s="232"/>
      <c r="V66" s="35" t="str">
        <f>IF(ISERROR(VLOOKUP($F66,$F$58:$F65,1,FALSE)),"","o")</f>
        <v/>
      </c>
      <c r="W66" s="35" t="str">
        <f>IF(ISERROR(VLOOKUP($F66,$F67:$F159,1,FALSE)),"","o")</f>
        <v/>
      </c>
      <c r="X66" s="36" t="str">
        <f t="shared" si="10"/>
        <v/>
      </c>
      <c r="AG66" s="31" t="str">
        <f t="shared" si="8"/>
        <v/>
      </c>
      <c r="AH66" s="37" t="str">
        <f t="shared" si="9"/>
        <v>Etre le moins dépendant possible des autres</v>
      </c>
    </row>
    <row r="67" spans="1:34" ht="12" customHeight="1" x14ac:dyDescent="0.2">
      <c r="A67" s="233" t="s">
        <v>230</v>
      </c>
      <c r="B67" s="234"/>
      <c r="C67" s="52"/>
      <c r="D67" s="74"/>
      <c r="E67" s="52"/>
      <c r="F67" s="230"/>
      <c r="G67" s="231"/>
      <c r="H67" s="231"/>
      <c r="I67" s="231"/>
      <c r="J67" s="232"/>
      <c r="V67" s="35" t="str">
        <f>IF(ISERROR(VLOOKUP($F67,$F$58:$F66,1,FALSE)),"","o")</f>
        <v/>
      </c>
      <c r="W67" s="35" t="str">
        <f>IF(ISERROR(VLOOKUP($F67,$F68:$F159,1,FALSE)),"","o")</f>
        <v/>
      </c>
      <c r="X67" s="36" t="str">
        <f t="shared" si="10"/>
        <v/>
      </c>
      <c r="AG67" s="31" t="str">
        <f t="shared" si="8"/>
        <v/>
      </c>
      <c r="AH67" s="37" t="str">
        <f t="shared" si="9"/>
        <v>Travailler avec un parc machines moderne</v>
      </c>
    </row>
    <row r="68" spans="1:34" ht="12" customHeight="1" x14ac:dyDescent="0.2">
      <c r="A68" s="233" t="s">
        <v>481</v>
      </c>
      <c r="B68" s="234"/>
      <c r="C68" s="52"/>
      <c r="D68" s="74"/>
      <c r="E68" s="52"/>
      <c r="F68" s="230"/>
      <c r="G68" s="231"/>
      <c r="H68" s="231"/>
      <c r="I68" s="231"/>
      <c r="J68" s="232"/>
      <c r="V68" s="35" t="str">
        <f>IF(ISERROR(VLOOKUP($F68,$F$58:$F67,1,FALSE)),"","o")</f>
        <v/>
      </c>
      <c r="W68" s="35" t="str">
        <f>IF(ISERROR(VLOOKUP($F68,$F69:$F159,1,FALSE)),"","o")</f>
        <v/>
      </c>
      <c r="X68" s="36" t="str">
        <f t="shared" si="10"/>
        <v/>
      </c>
      <c r="AG68" s="31" t="str">
        <f t="shared" si="8"/>
        <v/>
      </c>
      <c r="AH68" s="37" t="str">
        <f t="shared" si="9"/>
        <v>Maximiser les rendements physique</v>
      </c>
    </row>
    <row r="69" spans="1:34" ht="12" customHeight="1" x14ac:dyDescent="0.2">
      <c r="A69" s="233" t="s">
        <v>297</v>
      </c>
      <c r="B69" s="234"/>
      <c r="C69" s="52"/>
      <c r="D69" s="74"/>
      <c r="E69" s="52"/>
      <c r="F69" s="230"/>
      <c r="G69" s="231"/>
      <c r="H69" s="231"/>
      <c r="I69" s="231"/>
      <c r="J69" s="232"/>
      <c r="V69" s="35" t="str">
        <f>IF(ISERROR(VLOOKUP($F69,$F$58:$F68,1,FALSE)),"","o")</f>
        <v/>
      </c>
      <c r="W69" s="35" t="str">
        <f>IF(ISERROR(VLOOKUP($F69,$F71:$F159,1,FALSE)),"","o")</f>
        <v/>
      </c>
      <c r="X69" s="36" t="str">
        <f t="shared" si="10"/>
        <v/>
      </c>
      <c r="AG69" s="31" t="str">
        <f t="shared" si="8"/>
        <v/>
      </c>
      <c r="AH69" s="37" t="str">
        <f t="shared" si="9"/>
        <v>Avoir des congés pour passer du temps en famille</v>
      </c>
    </row>
    <row r="70" spans="1:34" ht="12" customHeight="1" x14ac:dyDescent="0.2">
      <c r="A70" s="233" t="s">
        <v>237</v>
      </c>
      <c r="B70" s="234"/>
      <c r="C70" s="52"/>
      <c r="D70" s="74"/>
      <c r="E70" s="52"/>
      <c r="F70" s="230"/>
      <c r="G70" s="231"/>
      <c r="H70" s="231"/>
      <c r="I70" s="231"/>
      <c r="J70" s="232"/>
      <c r="V70" s="35" t="str">
        <f>IF(ISERROR(VLOOKUP($F70,$F$58:$F69,1,FALSE)),"","o")</f>
        <v/>
      </c>
      <c r="W70" s="35" t="str">
        <f>IF(ISERROR(VLOOKUP($F70,$F72:$F160,1,FALSE)),"","o")</f>
        <v/>
      </c>
      <c r="X70" s="36" t="str">
        <f t="shared" ref="X70" si="11">IF(OR(V70="o",W70="o"),"o","")</f>
        <v/>
      </c>
      <c r="AG70" s="31" t="str">
        <f t="shared" ref="AG70" si="12">IF(F70="","",F70)</f>
        <v/>
      </c>
      <c r="AH70" s="37" t="str">
        <f t="shared" ref="AH70" si="13">IF(A70="","",A70)</f>
        <v>Avoir des congés pour sortir la tête du guidon</v>
      </c>
    </row>
    <row r="71" spans="1:34" ht="12" customHeight="1" x14ac:dyDescent="0.2">
      <c r="A71" s="233" t="s">
        <v>221</v>
      </c>
      <c r="B71" s="234"/>
      <c r="C71" s="52"/>
      <c r="D71" s="74"/>
      <c r="E71" s="52"/>
      <c r="F71" s="230"/>
      <c r="G71" s="231"/>
      <c r="H71" s="231"/>
      <c r="I71" s="231"/>
      <c r="J71" s="232"/>
      <c r="V71" s="35" t="str">
        <f>IF(ISERROR(VLOOKUP($F71,$F$58:$F69,1,FALSE)),"","o")</f>
        <v/>
      </c>
      <c r="W71" s="35" t="str">
        <f>IF(ISERROR(VLOOKUP($F71,$F72:$F159,1,FALSE)),"","o")</f>
        <v/>
      </c>
      <c r="X71" s="36" t="str">
        <f t="shared" si="10"/>
        <v/>
      </c>
      <c r="AG71" s="31" t="str">
        <f t="shared" si="8"/>
        <v/>
      </c>
      <c r="AH71" s="37" t="str">
        <f t="shared" si="9"/>
        <v>Faire grandir l'exploitation</v>
      </c>
    </row>
    <row r="72" spans="1:34" ht="12" customHeight="1" x14ac:dyDescent="0.2">
      <c r="A72" s="233" t="s">
        <v>222</v>
      </c>
      <c r="B72" s="234"/>
      <c r="C72" s="52"/>
      <c r="D72" s="74"/>
      <c r="E72" s="52"/>
      <c r="F72" s="230"/>
      <c r="G72" s="231"/>
      <c r="H72" s="231"/>
      <c r="I72" s="231"/>
      <c r="J72" s="232"/>
      <c r="V72" s="35" t="str">
        <f>IF(ISERROR(VLOOKUP($F72,$F$58:$F71,1,FALSE)),"","o")</f>
        <v/>
      </c>
      <c r="W72" s="35" t="str">
        <f>IF(ISERROR(VLOOKUP($F72,$F73:$F159,1,FALSE)),"","o")</f>
        <v/>
      </c>
      <c r="X72" s="36" t="str">
        <f t="shared" si="10"/>
        <v/>
      </c>
      <c r="AG72" s="31" t="str">
        <f t="shared" si="8"/>
        <v/>
      </c>
      <c r="AH72" s="37" t="str">
        <f t="shared" si="9"/>
        <v>Etre reconnu comme un bon agriculteur</v>
      </c>
    </row>
    <row r="73" spans="1:34" ht="12" customHeight="1" x14ac:dyDescent="0.2">
      <c r="A73" s="233" t="s">
        <v>228</v>
      </c>
      <c r="B73" s="234"/>
      <c r="C73" s="52"/>
      <c r="D73" s="74"/>
      <c r="E73" s="52"/>
      <c r="F73" s="230"/>
      <c r="G73" s="231"/>
      <c r="H73" s="231"/>
      <c r="I73" s="231"/>
      <c r="J73" s="232"/>
      <c r="V73" s="35" t="str">
        <f>IF(ISERROR(VLOOKUP($F73,$F$58:$F72,1,FALSE)),"","o")</f>
        <v/>
      </c>
      <c r="W73" s="35" t="str">
        <f>IF(ISERROR(VLOOKUP($F73,$F74:$F159,1,FALSE)),"","o")</f>
        <v/>
      </c>
      <c r="X73" s="36" t="str">
        <f t="shared" si="10"/>
        <v/>
      </c>
      <c r="AG73" s="31" t="str">
        <f t="shared" si="8"/>
        <v/>
      </c>
      <c r="AH73" s="37" t="str">
        <f t="shared" si="9"/>
        <v>Etre reconnu comme un agriculteur qui a réussi</v>
      </c>
    </row>
    <row r="74" spans="1:34" ht="12" customHeight="1" x14ac:dyDescent="0.2">
      <c r="A74" s="233" t="s">
        <v>217</v>
      </c>
      <c r="B74" s="234"/>
      <c r="C74" s="52"/>
      <c r="D74" s="74"/>
      <c r="E74" s="52"/>
      <c r="F74" s="230"/>
      <c r="G74" s="231"/>
      <c r="H74" s="231"/>
      <c r="I74" s="231"/>
      <c r="J74" s="232"/>
      <c r="V74" s="35" t="str">
        <f>IF(ISERROR(VLOOKUP($F74,$F$58:$F73,1,FALSE)),"","o")</f>
        <v/>
      </c>
      <c r="W74" s="35" t="str">
        <f>IF(ISERROR(VLOOKUP($F74,$F75:$F159,1,FALSE)),"","o")</f>
        <v/>
      </c>
      <c r="X74" s="36" t="str">
        <f t="shared" si="10"/>
        <v/>
      </c>
      <c r="AG74" s="31" t="str">
        <f t="shared" si="8"/>
        <v/>
      </c>
      <c r="AH74" s="37" t="str">
        <f t="shared" si="9"/>
        <v>Former des apprentis</v>
      </c>
    </row>
    <row r="75" spans="1:34" ht="12" customHeight="1" x14ac:dyDescent="0.2">
      <c r="A75" s="233" t="s">
        <v>218</v>
      </c>
      <c r="B75" s="234"/>
      <c r="C75" s="52"/>
      <c r="D75" s="74"/>
      <c r="E75" s="52"/>
      <c r="F75" s="230"/>
      <c r="G75" s="231"/>
      <c r="H75" s="231"/>
      <c r="I75" s="231"/>
      <c r="J75" s="232"/>
      <c r="V75" s="35" t="str">
        <f>IF(ISERROR(VLOOKUP($F75,$F$58:$F74,1,FALSE)),"","o")</f>
        <v/>
      </c>
      <c r="W75" s="35" t="str">
        <f>IF(ISERROR(VLOOKUP($F75,$F76:$F159,1,FALSE)),"","o")</f>
        <v/>
      </c>
      <c r="X75" s="36" t="str">
        <f t="shared" si="10"/>
        <v/>
      </c>
      <c r="AG75" s="31" t="str">
        <f t="shared" si="8"/>
        <v/>
      </c>
      <c r="AH75" s="37" t="str">
        <f t="shared" si="9"/>
        <v>Perpétuer le patrimoine de mes ancêtres</v>
      </c>
    </row>
    <row r="76" spans="1:34" ht="12" customHeight="1" x14ac:dyDescent="0.2">
      <c r="A76" s="233" t="s">
        <v>219</v>
      </c>
      <c r="B76" s="234"/>
      <c r="C76" s="52"/>
      <c r="D76" s="74"/>
      <c r="E76" s="52"/>
      <c r="F76" s="230"/>
      <c r="G76" s="231"/>
      <c r="H76" s="231"/>
      <c r="I76" s="231"/>
      <c r="J76" s="232"/>
      <c r="V76" s="35" t="str">
        <f>IF(ISERROR(VLOOKUP($F76,$F$58:$F75,1,FALSE)),"","o")</f>
        <v/>
      </c>
      <c r="W76" s="35" t="str">
        <f>IF(ISERROR(VLOOKUP($F76,$F77:$F159,1,FALSE)),"","o")</f>
        <v/>
      </c>
      <c r="X76" s="36" t="str">
        <f t="shared" si="10"/>
        <v/>
      </c>
      <c r="AG76" s="31" t="str">
        <f t="shared" si="8"/>
        <v/>
      </c>
      <c r="AH76" s="37" t="str">
        <f t="shared" si="9"/>
        <v>Transmettre le patrimoine à mes descendants</v>
      </c>
    </row>
    <row r="77" spans="1:34" ht="12" customHeight="1" x14ac:dyDescent="0.2">
      <c r="A77" s="233" t="s">
        <v>220</v>
      </c>
      <c r="B77" s="234"/>
      <c r="C77" s="52"/>
      <c r="D77" s="74"/>
      <c r="E77" s="52"/>
      <c r="F77" s="230"/>
      <c r="G77" s="231"/>
      <c r="H77" s="231"/>
      <c r="I77" s="231"/>
      <c r="J77" s="232"/>
      <c r="V77" s="35" t="str">
        <f>IF(ISERROR(VLOOKUP($F77,$F$58:$F76,1,FALSE)),"","o")</f>
        <v/>
      </c>
      <c r="W77" s="35" t="str">
        <f>IF(ISERROR(VLOOKUP($F77,$F78:$F159,1,FALSE)),"","o")</f>
        <v/>
      </c>
      <c r="X77" s="36" t="str">
        <f t="shared" si="10"/>
        <v/>
      </c>
      <c r="AG77" s="31" t="str">
        <f t="shared" si="8"/>
        <v/>
      </c>
      <c r="AH77" s="37" t="str">
        <f t="shared" si="9"/>
        <v>Nourrir la population</v>
      </c>
    </row>
    <row r="78" spans="1:34" ht="12" customHeight="1" x14ac:dyDescent="0.2">
      <c r="A78" s="233" t="s">
        <v>229</v>
      </c>
      <c r="B78" s="234"/>
      <c r="C78" s="52"/>
      <c r="D78" s="74"/>
      <c r="E78" s="52"/>
      <c r="F78" s="230"/>
      <c r="G78" s="231"/>
      <c r="H78" s="231"/>
      <c r="I78" s="231"/>
      <c r="J78" s="232"/>
      <c r="V78" s="35" t="str">
        <f>IF(ISERROR(VLOOKUP($F78,$F$58:$F77,1,FALSE)),"","o")</f>
        <v/>
      </c>
      <c r="W78" s="35" t="str">
        <f>IF(ISERROR(VLOOKUP($F78,$F80:$F159,1,FALSE)),"","o")</f>
        <v/>
      </c>
      <c r="X78" s="36" t="str">
        <f t="shared" si="10"/>
        <v/>
      </c>
      <c r="AG78" s="31" t="str">
        <f t="shared" si="8"/>
        <v/>
      </c>
      <c r="AH78" s="37" t="str">
        <f t="shared" si="9"/>
        <v>Produire durablement</v>
      </c>
    </row>
    <row r="79" spans="1:34" ht="12" customHeight="1" x14ac:dyDescent="0.2">
      <c r="A79" s="233" t="s">
        <v>302</v>
      </c>
      <c r="B79" s="234"/>
      <c r="C79" s="52"/>
      <c r="D79" s="74"/>
      <c r="E79" s="52"/>
      <c r="F79" s="230"/>
      <c r="G79" s="231"/>
      <c r="H79" s="231"/>
      <c r="I79" s="231"/>
      <c r="J79" s="232"/>
      <c r="V79" s="35" t="str">
        <f>IF(ISERROR(VLOOKUP($F79,$F$58:$F77,1,FALSE)),"","o")</f>
        <v/>
      </c>
      <c r="W79" s="35" t="str">
        <f>IF(ISERROR(VLOOKUP($F79,$F80:$F158,1,FALSE)),"","o")</f>
        <v/>
      </c>
      <c r="X79" s="36" t="str">
        <f t="shared" ref="X79" si="14">IF(OR(V79="o",W79="o"),"o","")</f>
        <v/>
      </c>
      <c r="AG79" s="31" t="str">
        <f t="shared" ref="AG79" si="15">IF(F79="","",F79)</f>
        <v/>
      </c>
      <c r="AH79" s="37" t="str">
        <f t="shared" ref="AH79" si="16">IF(A79="","",A79)</f>
        <v>Travailler dans un secteur qui a du sens</v>
      </c>
    </row>
    <row r="80" spans="1:34" ht="12" customHeight="1" x14ac:dyDescent="0.2">
      <c r="A80" s="233" t="s">
        <v>232</v>
      </c>
      <c r="B80" s="234"/>
      <c r="C80" s="52"/>
      <c r="D80" s="74"/>
      <c r="E80" s="52"/>
      <c r="F80" s="230"/>
      <c r="G80" s="231"/>
      <c r="H80" s="231"/>
      <c r="I80" s="231"/>
      <c r="J80" s="232"/>
      <c r="V80" s="35" t="str">
        <f>IF(ISERROR(VLOOKUP($F80,$F$58:$F78,1,FALSE)),"","o")</f>
        <v/>
      </c>
      <c r="W80" s="35" t="str">
        <f>IF(ISERROR(VLOOKUP($F80,$F81:$F159,1,FALSE)),"","o")</f>
        <v/>
      </c>
      <c r="X80" s="36" t="str">
        <f t="shared" si="10"/>
        <v/>
      </c>
      <c r="AG80" s="31" t="str">
        <f t="shared" si="8"/>
        <v/>
      </c>
      <c r="AH80" s="37" t="str">
        <f t="shared" si="9"/>
        <v>Travailler avec des animaux</v>
      </c>
    </row>
    <row r="81" spans="1:38" ht="12" customHeight="1" x14ac:dyDescent="0.2">
      <c r="A81" s="233" t="s">
        <v>233</v>
      </c>
      <c r="B81" s="234"/>
      <c r="C81" s="52"/>
      <c r="D81" s="74"/>
      <c r="E81" s="52"/>
      <c r="F81" s="230"/>
      <c r="G81" s="231"/>
      <c r="H81" s="231"/>
      <c r="I81" s="231"/>
      <c r="J81" s="232"/>
      <c r="V81" s="35" t="str">
        <f>IF(ISERROR(VLOOKUP($F81,$F$58:$F80,1,FALSE)),"","o")</f>
        <v/>
      </c>
      <c r="W81" s="35" t="str">
        <f>IF(ISERROR(VLOOKUP($F81,$F82:$F159,1,FALSE)),"","o")</f>
        <v/>
      </c>
      <c r="X81" s="36" t="str">
        <f t="shared" si="10"/>
        <v/>
      </c>
      <c r="AG81" s="31" t="str">
        <f t="shared" si="8"/>
        <v/>
      </c>
      <c r="AH81" s="37" t="str">
        <f t="shared" si="9"/>
        <v>Travailler avec la nature</v>
      </c>
    </row>
    <row r="82" spans="1:38" ht="12" customHeight="1" x14ac:dyDescent="0.2">
      <c r="A82" s="233" t="s">
        <v>234</v>
      </c>
      <c r="B82" s="234"/>
      <c r="C82" s="52"/>
      <c r="D82" s="74"/>
      <c r="E82" s="52"/>
      <c r="F82" s="230"/>
      <c r="G82" s="231"/>
      <c r="H82" s="231"/>
      <c r="I82" s="231"/>
      <c r="J82" s="232"/>
      <c r="V82" s="35" t="str">
        <f>IF(ISERROR(VLOOKUP($F82,$F$58:$F81,1,FALSE)),"","o")</f>
        <v/>
      </c>
      <c r="W82" s="35" t="str">
        <f>IF(ISERROR(VLOOKUP($F82,$F83:$F159,1,FALSE)),"","o")</f>
        <v/>
      </c>
      <c r="X82" s="36" t="str">
        <f t="shared" si="10"/>
        <v/>
      </c>
      <c r="AG82" s="31" t="str">
        <f t="shared" si="8"/>
        <v/>
      </c>
      <c r="AH82" s="37" t="str">
        <f t="shared" si="9"/>
        <v>Fournir des produits de haute qualité</v>
      </c>
    </row>
    <row r="83" spans="1:38" ht="12" customHeight="1" x14ac:dyDescent="0.2">
      <c r="A83" s="233"/>
      <c r="B83" s="234"/>
      <c r="C83" s="52"/>
      <c r="D83" s="74"/>
      <c r="E83" s="52"/>
      <c r="F83" s="230"/>
      <c r="G83" s="231"/>
      <c r="H83" s="231"/>
      <c r="I83" s="231"/>
      <c r="J83" s="232"/>
      <c r="V83" s="35" t="str">
        <f>IF(ISERROR(VLOOKUP($F83,$F$58:$F82,1,FALSE)),"","o")</f>
        <v/>
      </c>
      <c r="W83" s="35" t="str">
        <f>IF(ISERROR(VLOOKUP($F83,$F84:$F159,1,FALSE)),"","o")</f>
        <v/>
      </c>
      <c r="X83" s="36" t="str">
        <f t="shared" si="10"/>
        <v/>
      </c>
      <c r="AG83" s="31" t="str">
        <f t="shared" si="8"/>
        <v/>
      </c>
      <c r="AH83" s="37" t="str">
        <f t="shared" si="9"/>
        <v/>
      </c>
    </row>
    <row r="84" spans="1:38" ht="12" customHeight="1" x14ac:dyDescent="0.2">
      <c r="A84" s="233"/>
      <c r="B84" s="234"/>
      <c r="C84" s="52"/>
      <c r="D84" s="74"/>
      <c r="E84" s="52"/>
      <c r="F84" s="230"/>
      <c r="G84" s="231"/>
      <c r="H84" s="231"/>
      <c r="I84" s="231"/>
      <c r="J84" s="232"/>
      <c r="V84" s="35" t="str">
        <f>IF(ISERROR(VLOOKUP($F84,$F$58:$F83,1,FALSE)),"","o")</f>
        <v/>
      </c>
      <c r="W84" s="35" t="str">
        <f>IF(ISERROR(VLOOKUP($F84,$F85:$F159,1,FALSE)),"","o")</f>
        <v/>
      </c>
      <c r="X84" s="36" t="str">
        <f t="shared" si="10"/>
        <v/>
      </c>
      <c r="AG84" s="31" t="str">
        <f t="shared" si="8"/>
        <v/>
      </c>
      <c r="AH84" s="37" t="str">
        <f t="shared" si="9"/>
        <v/>
      </c>
    </row>
    <row r="85" spans="1:38" ht="12" customHeight="1" x14ac:dyDescent="0.2">
      <c r="A85" s="233"/>
      <c r="B85" s="234"/>
      <c r="C85" s="52"/>
      <c r="D85" s="74"/>
      <c r="E85" s="52"/>
      <c r="F85" s="230"/>
      <c r="G85" s="231"/>
      <c r="H85" s="231"/>
      <c r="I85" s="231"/>
      <c r="J85" s="232"/>
      <c r="V85" s="35" t="str">
        <f>IF(ISERROR(VLOOKUP($F85,$F$58:$F84,1,FALSE)),"","o")</f>
        <v/>
      </c>
      <c r="W85" s="35" t="str">
        <f>IF(ISERROR(VLOOKUP($F85,$F86:$F159,1,FALSE)),"","o")</f>
        <v/>
      </c>
      <c r="X85" s="36" t="str">
        <f t="shared" si="10"/>
        <v/>
      </c>
      <c r="AG85" s="31" t="str">
        <f t="shared" si="8"/>
        <v/>
      </c>
      <c r="AH85" s="37" t="str">
        <f t="shared" si="9"/>
        <v/>
      </c>
    </row>
    <row r="86" spans="1:38" ht="12" customHeight="1" x14ac:dyDescent="0.2">
      <c r="A86" s="233"/>
      <c r="B86" s="234"/>
      <c r="C86" s="52"/>
      <c r="D86" s="74"/>
      <c r="E86" s="52"/>
      <c r="F86" s="230"/>
      <c r="G86" s="231"/>
      <c r="H86" s="231"/>
      <c r="I86" s="231"/>
      <c r="J86" s="232"/>
      <c r="V86" s="35" t="str">
        <f>IF(ISERROR(VLOOKUP($F86,$F$58:$F85,1,FALSE)),"","o")</f>
        <v/>
      </c>
      <c r="W86" s="35" t="str">
        <f>IF(ISERROR(VLOOKUP($F86,$F87:$F159,1,FALSE)),"","o")</f>
        <v/>
      </c>
      <c r="X86" s="36" t="str">
        <f t="shared" si="10"/>
        <v/>
      </c>
      <c r="AG86" s="31" t="str">
        <f t="shared" si="8"/>
        <v/>
      </c>
      <c r="AH86" s="37" t="str">
        <f t="shared" si="9"/>
        <v/>
      </c>
    </row>
    <row r="87" spans="1:38" ht="12" customHeight="1" x14ac:dyDescent="0.2">
      <c r="A87" s="233"/>
      <c r="B87" s="234"/>
      <c r="C87" s="52"/>
      <c r="D87" s="74"/>
      <c r="E87" s="52"/>
      <c r="F87" s="230"/>
      <c r="G87" s="231"/>
      <c r="H87" s="231"/>
      <c r="I87" s="231"/>
      <c r="J87" s="232"/>
      <c r="V87" s="35" t="str">
        <f>IF(ISERROR(VLOOKUP($F87,$F$58:$F86,1,FALSE)),"","o")</f>
        <v/>
      </c>
      <c r="W87" s="35" t="str">
        <f>IF(ISERROR(VLOOKUP($F87,$F88:$F159,1,FALSE)),"","o")</f>
        <v/>
      </c>
      <c r="X87" s="36" t="str">
        <f t="shared" si="10"/>
        <v/>
      </c>
      <c r="AG87" s="31" t="str">
        <f t="shared" si="8"/>
        <v/>
      </c>
      <c r="AH87" s="37" t="str">
        <f t="shared" si="9"/>
        <v/>
      </c>
    </row>
    <row r="88" spans="1:38" ht="12" customHeight="1" x14ac:dyDescent="0.2">
      <c r="A88" s="233"/>
      <c r="B88" s="234"/>
      <c r="C88" s="52"/>
      <c r="D88" s="74"/>
      <c r="E88" s="52"/>
      <c r="F88" s="230"/>
      <c r="G88" s="231"/>
      <c r="H88" s="231"/>
      <c r="I88" s="231"/>
      <c r="J88" s="232"/>
      <c r="V88" s="35" t="str">
        <f>IF(ISERROR(VLOOKUP($F88,$F$58:$F87,1,FALSE)),"","o")</f>
        <v/>
      </c>
      <c r="W88" s="35" t="str">
        <f>IF(ISERROR(VLOOKUP($F88,$F89:$F159,1,FALSE)),"","o")</f>
        <v/>
      </c>
      <c r="X88" s="36" t="str">
        <f t="shared" ref="X88:X89" si="17">IF(OR(V88="o",W88="o"),"o","")</f>
        <v/>
      </c>
      <c r="AG88" s="31" t="str">
        <f t="shared" si="8"/>
        <v/>
      </c>
      <c r="AH88" s="37" t="str">
        <f t="shared" si="9"/>
        <v/>
      </c>
    </row>
    <row r="89" spans="1:38" ht="12" customHeight="1" x14ac:dyDescent="0.2">
      <c r="A89" s="233"/>
      <c r="B89" s="234"/>
      <c r="C89" s="52"/>
      <c r="D89" s="74"/>
      <c r="E89" s="52"/>
      <c r="F89" s="230"/>
      <c r="G89" s="231"/>
      <c r="H89" s="231"/>
      <c r="I89" s="231"/>
      <c r="J89" s="232"/>
      <c r="V89" s="35" t="str">
        <f>IF(ISERROR(VLOOKUP($F89,$F$58:$F88,1,FALSE)),"","o")</f>
        <v/>
      </c>
      <c r="W89" s="35" t="str">
        <f>IF(ISERROR(VLOOKUP($F89,$F90:$F159,1,FALSE)),"","o")</f>
        <v/>
      </c>
      <c r="X89" s="36" t="str">
        <f t="shared" si="17"/>
        <v/>
      </c>
      <c r="AG89" s="31" t="str">
        <f t="shared" ref="AG89" si="18">IF(F89="","",F89)</f>
        <v/>
      </c>
      <c r="AH89" s="37" t="str">
        <f t="shared" ref="AH89" si="19">IF(A89="","",A89)</f>
        <v/>
      </c>
    </row>
    <row r="90" spans="1:38" ht="12" customHeight="1" x14ac:dyDescent="0.2"/>
    <row r="91" spans="1:38" s="20" customFormat="1" ht="15.75" customHeight="1" x14ac:dyDescent="0.25">
      <c r="A91" s="236" t="s">
        <v>293</v>
      </c>
      <c r="B91" s="236"/>
      <c r="C91" s="236"/>
      <c r="D91" s="236"/>
      <c r="E91" s="236"/>
      <c r="F91" s="236"/>
      <c r="G91" s="236"/>
      <c r="H91" s="236"/>
      <c r="I91" s="236"/>
      <c r="J91" s="236"/>
      <c r="K91" s="236"/>
      <c r="L91" s="236"/>
      <c r="M91" s="236"/>
      <c r="N91" s="236"/>
      <c r="O91" s="25"/>
      <c r="S91" s="242" t="s">
        <v>265</v>
      </c>
      <c r="T91" s="242"/>
      <c r="U91" s="242"/>
      <c r="V91" s="243" t="s">
        <v>180</v>
      </c>
      <c r="W91" s="243"/>
      <c r="X91" s="243"/>
      <c r="Z91" s="243" t="s">
        <v>181</v>
      </c>
      <c r="AA91" s="243"/>
      <c r="AB91" s="243"/>
      <c r="AE91" s="26"/>
      <c r="AF91" s="26"/>
      <c r="AG91" s="26"/>
    </row>
    <row r="92" spans="1:38" customFormat="1" ht="106.9" customHeight="1" x14ac:dyDescent="0.25">
      <c r="A92" s="223" t="s">
        <v>483</v>
      </c>
      <c r="B92" s="223"/>
      <c r="C92" s="65"/>
      <c r="D92" s="67" t="s">
        <v>289</v>
      </c>
      <c r="E92" s="65"/>
      <c r="F92" s="222" t="s">
        <v>290</v>
      </c>
      <c r="G92" s="222"/>
      <c r="H92" s="222"/>
      <c r="I92" s="222"/>
      <c r="J92" s="222"/>
      <c r="K92" s="65"/>
      <c r="L92" s="67" t="s">
        <v>484</v>
      </c>
      <c r="M92" s="65"/>
      <c r="N92" s="67" t="s">
        <v>485</v>
      </c>
      <c r="O92" s="17"/>
      <c r="P92" s="2"/>
      <c r="Q92" s="3"/>
      <c r="R92" s="3"/>
      <c r="S92" s="35" t="s">
        <v>173</v>
      </c>
      <c r="T92" s="35" t="s">
        <v>174</v>
      </c>
      <c r="U92" s="35" t="s">
        <v>175</v>
      </c>
      <c r="V92" s="31" t="s">
        <v>173</v>
      </c>
      <c r="W92" s="31" t="s">
        <v>174</v>
      </c>
      <c r="X92" s="31" t="s">
        <v>175</v>
      </c>
      <c r="Y92" s="3"/>
      <c r="Z92" s="31" t="s">
        <v>173</v>
      </c>
      <c r="AA92" s="31" t="s">
        <v>174</v>
      </c>
      <c r="AB92" s="31" t="s">
        <v>175</v>
      </c>
      <c r="AC92" s="3"/>
      <c r="AD92" s="3"/>
      <c r="AE92" s="35" t="s">
        <v>266</v>
      </c>
      <c r="AF92" s="35" t="s">
        <v>268</v>
      </c>
      <c r="AG92" s="35" t="s">
        <v>267</v>
      </c>
      <c r="AH92" s="3"/>
      <c r="AI92" s="3"/>
      <c r="AJ92" s="3"/>
      <c r="AK92" s="3"/>
      <c r="AL92" s="3"/>
    </row>
    <row r="93" spans="1:38" customFormat="1" ht="12" customHeight="1" x14ac:dyDescent="0.25">
      <c r="A93" s="51"/>
      <c r="B93" s="52"/>
      <c r="C93" s="52"/>
      <c r="D93" s="53"/>
      <c r="E93" s="52"/>
      <c r="F93" s="156" t="s">
        <v>124</v>
      </c>
      <c r="G93" s="156" t="s">
        <v>123</v>
      </c>
      <c r="H93" s="157">
        <v>0</v>
      </c>
      <c r="I93" s="156" t="s">
        <v>122</v>
      </c>
      <c r="J93" s="156" t="s">
        <v>121</v>
      </c>
      <c r="K93" s="52"/>
      <c r="L93" s="53"/>
      <c r="M93" s="52"/>
      <c r="N93" s="53"/>
      <c r="O93" s="17"/>
      <c r="P93" s="3"/>
      <c r="Q93" s="3"/>
      <c r="R93" s="3"/>
      <c r="S93" s="13"/>
      <c r="T93" s="13"/>
      <c r="U93" s="13"/>
      <c r="V93" s="13"/>
      <c r="W93" s="13"/>
      <c r="X93" s="13"/>
      <c r="Y93" s="3"/>
      <c r="Z93" s="13"/>
      <c r="AA93" s="13"/>
      <c r="AB93" s="13"/>
      <c r="AC93" s="3"/>
      <c r="AD93" s="3"/>
      <c r="AE93" s="13"/>
      <c r="AF93" s="13"/>
      <c r="AG93" s="13"/>
      <c r="AH93" s="3"/>
      <c r="AI93" s="3"/>
      <c r="AJ93" s="3"/>
      <c r="AK93" s="3"/>
      <c r="AL93" s="3"/>
    </row>
    <row r="94" spans="1:38" ht="15" x14ac:dyDescent="0.25">
      <c r="A94" s="48" t="s">
        <v>294</v>
      </c>
      <c r="B94" s="52"/>
      <c r="C94" s="52"/>
      <c r="D94" s="58"/>
      <c r="E94" s="52"/>
      <c r="F94" s="52"/>
      <c r="G94" s="52"/>
      <c r="H94" s="52"/>
      <c r="I94" s="52"/>
      <c r="J94" s="52"/>
      <c r="K94" s="52"/>
      <c r="L94" s="52"/>
      <c r="M94" s="52"/>
      <c r="N94" s="52"/>
      <c r="S94" s="13"/>
      <c r="T94" s="13"/>
      <c r="U94" s="13"/>
      <c r="V94" s="13"/>
      <c r="W94" s="13"/>
      <c r="X94" s="13"/>
      <c r="Z94" s="13"/>
      <c r="AA94" s="13"/>
      <c r="AB94" s="13"/>
      <c r="AE94" s="13"/>
      <c r="AF94" s="13"/>
      <c r="AG94" s="13"/>
    </row>
    <row r="95" spans="1:38" x14ac:dyDescent="0.2">
      <c r="A95" s="52" t="s">
        <v>247</v>
      </c>
      <c r="B95" s="62"/>
      <c r="C95" s="52"/>
      <c r="D95" s="57"/>
      <c r="E95" s="52"/>
      <c r="F95" s="57"/>
      <c r="G95" s="57"/>
      <c r="H95" s="57"/>
      <c r="I95" s="57"/>
      <c r="J95" s="57"/>
      <c r="K95" s="52"/>
      <c r="L95" s="57"/>
      <c r="M95" s="58"/>
      <c r="N95" s="57"/>
      <c r="S95" s="36" t="str">
        <f>IF(ISERROR(VLOOKUP(D95,$D$11:D94,1,FALSE)),"","o")</f>
        <v/>
      </c>
      <c r="T95" s="36" t="str">
        <f>IF(ISERROR(VLOOKUP(D95,D96:$D$159,1,FALSE)),"","o")</f>
        <v/>
      </c>
      <c r="U95" s="36" t="str">
        <f t="shared" ref="U95" si="20">IF(OR(S95="o",T95="o"),"o","")</f>
        <v/>
      </c>
      <c r="V95" s="36" t="str">
        <f>IF(ISERROR(VLOOKUP(L95,L$94:L94,1,FALSE)),"","o")</f>
        <v/>
      </c>
      <c r="W95" s="36" t="str">
        <f>IF(ISERROR(VLOOKUP(L95,L96:L$159,1,FALSE)),"","o")</f>
        <v/>
      </c>
      <c r="X95" s="36" t="str">
        <f>IF(OR(V95="o",W95="o"),"o","")</f>
        <v/>
      </c>
      <c r="Z95" s="36" t="str">
        <f>IF(ISERROR(VLOOKUP(N95,N$94:N94,1,FALSE)),"","o")</f>
        <v/>
      </c>
      <c r="AA95" s="36" t="str">
        <f>IF(ISERROR(VLOOKUP(N95,N96:PS$158,1,FALSE)),"","o")</f>
        <v/>
      </c>
      <c r="AB95" s="36" t="str">
        <f t="shared" ref="AB95" si="21">IF(OR(Z95="o",AA95="o"),"o","")</f>
        <v/>
      </c>
      <c r="AE95" s="35" t="str">
        <f t="shared" ref="AE95" si="22">IF(D95="","",D95)</f>
        <v/>
      </c>
      <c r="AF95" s="31" t="str">
        <f t="shared" ref="AF95" si="23">IF(L95="","",L95)</f>
        <v/>
      </c>
      <c r="AG95" s="31" t="str">
        <f t="shared" ref="AG95" si="24">IF(N95="","",N95)</f>
        <v/>
      </c>
      <c r="AH95" s="37" t="str">
        <f>CONCATENATE(A95," ",B95)</f>
        <v xml:space="preserve">Formation agricole : </v>
      </c>
    </row>
    <row r="96" spans="1:38" x14ac:dyDescent="0.2">
      <c r="A96" s="52" t="s">
        <v>248</v>
      </c>
      <c r="B96" s="62"/>
      <c r="C96" s="52"/>
      <c r="D96" s="57"/>
      <c r="E96" s="52"/>
      <c r="F96" s="57"/>
      <c r="G96" s="57"/>
      <c r="H96" s="57"/>
      <c r="I96" s="57"/>
      <c r="J96" s="57"/>
      <c r="K96" s="52"/>
      <c r="L96" s="57"/>
      <c r="M96" s="58"/>
      <c r="N96" s="57"/>
      <c r="S96" s="36" t="str">
        <f>IF(ISERROR(VLOOKUP(D96,$D$11:D95,1,FALSE)),"","o")</f>
        <v/>
      </c>
      <c r="T96" s="36" t="str">
        <f>IF(ISERROR(VLOOKUP(D96,D97:$D$159,1,FALSE)),"","o")</f>
        <v/>
      </c>
      <c r="U96" s="36" t="str">
        <f t="shared" ref="U96:U156" si="25">IF(OR(S96="o",T96="o"),"o","")</f>
        <v/>
      </c>
      <c r="V96" s="36" t="str">
        <f>IF(ISERROR(VLOOKUP(L96,L$94:L95,1,FALSE)),"","o")</f>
        <v/>
      </c>
      <c r="W96" s="36" t="str">
        <f>IF(ISERROR(VLOOKUP(L96,L97:L$159,1,FALSE)),"","o")</f>
        <v/>
      </c>
      <c r="X96" s="36" t="str">
        <f t="shared" ref="X96:X156" si="26">IF(OR(V96="o",W96="o"),"o","")</f>
        <v/>
      </c>
      <c r="Z96" s="36" t="str">
        <f>IF(ISERROR(VLOOKUP(N96,N$94:N95,1,FALSE)),"","o")</f>
        <v/>
      </c>
      <c r="AA96" s="36" t="str">
        <f>IF(ISERROR(VLOOKUP(N96,N97:PS$158,1,FALSE)),"","o")</f>
        <v/>
      </c>
      <c r="AB96" s="36" t="str">
        <f t="shared" ref="AB96:AB156" si="27">IF(OR(Z96="o",AA96="o"),"o","")</f>
        <v/>
      </c>
      <c r="AE96" s="35" t="str">
        <f t="shared" ref="AE96" si="28">IF(D96="","",D96)</f>
        <v/>
      </c>
      <c r="AF96" s="31" t="str">
        <f t="shared" ref="AF96" si="29">IF(L96="","",L96)</f>
        <v/>
      </c>
      <c r="AG96" s="31" t="str">
        <f t="shared" ref="AG96" si="30">IF(N96="","",N96)</f>
        <v/>
      </c>
      <c r="AH96" s="37" t="str">
        <f>CONCATENATE(A96," ",B96)</f>
        <v xml:space="preserve">Autre formation 2 : </v>
      </c>
    </row>
    <row r="97" spans="1:38" x14ac:dyDescent="0.2">
      <c r="A97" s="52" t="s">
        <v>248</v>
      </c>
      <c r="B97" s="62"/>
      <c r="C97" s="52"/>
      <c r="D97" s="57"/>
      <c r="E97" s="52"/>
      <c r="F97" s="57"/>
      <c r="G97" s="57"/>
      <c r="H97" s="57"/>
      <c r="I97" s="57"/>
      <c r="J97" s="57"/>
      <c r="K97" s="52"/>
      <c r="L97" s="57"/>
      <c r="M97" s="58"/>
      <c r="N97" s="57"/>
      <c r="S97" s="36" t="str">
        <f>IF(ISERROR(VLOOKUP(D97,$D$11:D96,1,FALSE)),"","o")</f>
        <v/>
      </c>
      <c r="T97" s="36" t="str">
        <f>IF(ISERROR(VLOOKUP(D97,D98:$D$159,1,FALSE)),"","o")</f>
        <v/>
      </c>
      <c r="U97" s="36" t="str">
        <f t="shared" si="25"/>
        <v/>
      </c>
      <c r="V97" s="36" t="str">
        <f>IF(ISERROR(VLOOKUP(L97,L$94:L96,1,FALSE)),"","o")</f>
        <v/>
      </c>
      <c r="W97" s="36" t="str">
        <f>IF(ISERROR(VLOOKUP(L97,L98:L$159,1,FALSE)),"","o")</f>
        <v/>
      </c>
      <c r="X97" s="36" t="str">
        <f t="shared" si="26"/>
        <v/>
      </c>
      <c r="Z97" s="36" t="str">
        <f>IF(ISERROR(VLOOKUP(N97,N$94:N96,1,FALSE)),"","o")</f>
        <v/>
      </c>
      <c r="AA97" s="36" t="str">
        <f>IF(ISERROR(VLOOKUP(N97,N98:PS$158,1,FALSE)),"","o")</f>
        <v/>
      </c>
      <c r="AB97" s="36" t="str">
        <f t="shared" si="27"/>
        <v/>
      </c>
      <c r="AE97" s="35" t="str">
        <f t="shared" ref="AE97:AE98" si="31">IF(D97="","",D97)</f>
        <v/>
      </c>
      <c r="AF97" s="31" t="str">
        <f t="shared" ref="AF97:AF98" si="32">IF(L97="","",L97)</f>
        <v/>
      </c>
      <c r="AG97" s="31" t="str">
        <f t="shared" ref="AG97:AG98" si="33">IF(N97="","",N97)</f>
        <v/>
      </c>
      <c r="AH97" s="37" t="str">
        <f>CONCATENATE(A97," ",B97)</f>
        <v xml:space="preserve">Autre formation 2 : </v>
      </c>
    </row>
    <row r="98" spans="1:38" x14ac:dyDescent="0.2">
      <c r="A98" s="52" t="s">
        <v>249</v>
      </c>
      <c r="B98" s="62"/>
      <c r="C98" s="52"/>
      <c r="D98" s="57"/>
      <c r="E98" s="52"/>
      <c r="F98" s="57"/>
      <c r="G98" s="57"/>
      <c r="H98" s="57"/>
      <c r="I98" s="57"/>
      <c r="J98" s="57"/>
      <c r="K98" s="52"/>
      <c r="L98" s="57"/>
      <c r="M98" s="58"/>
      <c r="N98" s="57"/>
      <c r="S98" s="36" t="str">
        <f>IF(ISERROR(VLOOKUP(D98,$D$11:D97,1,FALSE)),"","o")</f>
        <v/>
      </c>
      <c r="T98" s="36" t="str">
        <f>IF(ISERROR(VLOOKUP(D98,D99:$D$159,1,FALSE)),"","o")</f>
        <v/>
      </c>
      <c r="U98" s="36" t="str">
        <f t="shared" si="25"/>
        <v/>
      </c>
      <c r="V98" s="36" t="str">
        <f>IF(ISERROR(VLOOKUP(L98,L$94:L97,1,FALSE)),"","o")</f>
        <v/>
      </c>
      <c r="W98" s="36" t="str">
        <f>IF(ISERROR(VLOOKUP(L98,L99:L$159,1,FALSE)),"","o")</f>
        <v/>
      </c>
      <c r="X98" s="36" t="str">
        <f t="shared" si="26"/>
        <v/>
      </c>
      <c r="Z98" s="36" t="str">
        <f>IF(ISERROR(VLOOKUP(N98,N$94:N97,1,FALSE)),"","o")</f>
        <v/>
      </c>
      <c r="AA98" s="36" t="str">
        <f>IF(ISERROR(VLOOKUP(N98,N99:PS$158,1,FALSE)),"","o")</f>
        <v/>
      </c>
      <c r="AB98" s="36" t="str">
        <f t="shared" si="27"/>
        <v/>
      </c>
      <c r="AE98" s="35" t="str">
        <f t="shared" si="31"/>
        <v/>
      </c>
      <c r="AF98" s="31" t="str">
        <f t="shared" si="32"/>
        <v/>
      </c>
      <c r="AG98" s="31" t="str">
        <f t="shared" si="33"/>
        <v/>
      </c>
      <c r="AH98" s="37" t="str">
        <f>CONCATENATE(A98," ",B98)</f>
        <v xml:space="preserve">Autre formation 3 : </v>
      </c>
    </row>
    <row r="99" spans="1:38" customFormat="1" ht="12" customHeight="1" x14ac:dyDescent="0.25">
      <c r="A99" s="51"/>
      <c r="B99" s="52"/>
      <c r="C99" s="52"/>
      <c r="D99" s="53"/>
      <c r="E99" s="53"/>
      <c r="F99" s="53"/>
      <c r="G99" s="53"/>
      <c r="H99" s="53"/>
      <c r="I99" s="53"/>
      <c r="J99" s="53"/>
      <c r="K99" s="53"/>
      <c r="L99" s="53"/>
      <c r="M99" s="52"/>
      <c r="N99" s="53"/>
      <c r="O99" s="17"/>
      <c r="P99" s="3"/>
      <c r="Q99" s="3"/>
      <c r="R99" s="3"/>
      <c r="S99" s="36" t="str">
        <f>IF(ISERROR(VLOOKUP(D99,$D$11:D98,1,FALSE)),"","o")</f>
        <v/>
      </c>
      <c r="T99" s="36" t="str">
        <f>IF(ISERROR(VLOOKUP(D99,D100:$D$159,1,FALSE)),"","o")</f>
        <v/>
      </c>
      <c r="U99" s="36" t="str">
        <f t="shared" si="25"/>
        <v/>
      </c>
      <c r="V99" s="36" t="str">
        <f>IF(ISERROR(VLOOKUP(L99,L$94:L98,1,FALSE)),"","o")</f>
        <v/>
      </c>
      <c r="W99" s="36" t="str">
        <f>IF(ISERROR(VLOOKUP(L99,L100:L$159,1,FALSE)),"","o")</f>
        <v/>
      </c>
      <c r="X99" s="36" t="str">
        <f t="shared" si="26"/>
        <v/>
      </c>
      <c r="Y99" s="3"/>
      <c r="Z99" s="36" t="str">
        <f>IF(ISERROR(VLOOKUP(N99,N$94:N98,1,FALSE)),"","o")</f>
        <v/>
      </c>
      <c r="AA99" s="36" t="str">
        <f>IF(ISERROR(VLOOKUP(N99,N100:PS$158,1,FALSE)),"","o")</f>
        <v/>
      </c>
      <c r="AB99" s="36" t="str">
        <f t="shared" si="27"/>
        <v/>
      </c>
      <c r="AC99" s="3"/>
      <c r="AD99" s="3"/>
      <c r="AE99" s="35"/>
      <c r="AF99" s="35"/>
      <c r="AG99" s="35"/>
      <c r="AH99" s="37"/>
      <c r="AI99" s="3"/>
      <c r="AJ99" s="3"/>
      <c r="AK99" s="3"/>
      <c r="AL99" s="3"/>
    </row>
    <row r="100" spans="1:38" ht="15" x14ac:dyDescent="0.25">
      <c r="A100" s="48" t="s">
        <v>295</v>
      </c>
      <c r="B100" s="52"/>
      <c r="C100" s="52"/>
      <c r="D100" s="58"/>
      <c r="E100" s="52"/>
      <c r="F100" s="52"/>
      <c r="G100" s="52"/>
      <c r="H100" s="52"/>
      <c r="I100" s="52"/>
      <c r="J100" s="52"/>
      <c r="K100" s="52"/>
      <c r="L100" s="52"/>
      <c r="M100" s="52"/>
      <c r="N100" s="52"/>
      <c r="S100" s="36" t="str">
        <f>IF(ISERROR(VLOOKUP(D100,$D$11:D99,1,FALSE)),"","o")</f>
        <v/>
      </c>
      <c r="T100" s="36" t="str">
        <f>IF(ISERROR(VLOOKUP(D100,D101:$D$159,1,FALSE)),"","o")</f>
        <v/>
      </c>
      <c r="U100" s="36" t="str">
        <f t="shared" si="25"/>
        <v/>
      </c>
      <c r="V100" s="36" t="str">
        <f>IF(ISERROR(VLOOKUP(L100,L$94:L99,1,FALSE)),"","o")</f>
        <v/>
      </c>
      <c r="W100" s="36" t="str">
        <f>IF(ISERROR(VLOOKUP(L100,L101:L$159,1,FALSE)),"","o")</f>
        <v/>
      </c>
      <c r="X100" s="36" t="str">
        <f t="shared" si="26"/>
        <v/>
      </c>
      <c r="Z100" s="36" t="str">
        <f>IF(ISERROR(VLOOKUP(N100,N$94:N99,1,FALSE)),"","o")</f>
        <v/>
      </c>
      <c r="AA100" s="36" t="str">
        <f>IF(ISERROR(VLOOKUP(N100,N101:PS$158,1,FALSE)),"","o")</f>
        <v/>
      </c>
      <c r="AB100" s="36" t="str">
        <f t="shared" si="27"/>
        <v/>
      </c>
      <c r="AE100" s="35"/>
      <c r="AF100" s="35"/>
      <c r="AG100" s="35"/>
      <c r="AH100" s="37"/>
    </row>
    <row r="101" spans="1:38" x14ac:dyDescent="0.2">
      <c r="A101" s="51" t="s">
        <v>146</v>
      </c>
      <c r="B101" s="52"/>
      <c r="C101" s="52"/>
      <c r="D101" s="58"/>
      <c r="E101" s="52"/>
      <c r="F101" s="52"/>
      <c r="G101" s="52"/>
      <c r="H101" s="52"/>
      <c r="I101" s="52"/>
      <c r="J101" s="52"/>
      <c r="K101" s="52"/>
      <c r="L101" s="58"/>
      <c r="M101" s="58"/>
      <c r="N101" s="58"/>
      <c r="S101" s="36" t="str">
        <f>IF(ISERROR(VLOOKUP(D101,$D$11:D100,1,FALSE)),"","o")</f>
        <v/>
      </c>
      <c r="T101" s="36" t="str">
        <f>IF(ISERROR(VLOOKUP(D101,D102:$D$159,1,FALSE)),"","o")</f>
        <v/>
      </c>
      <c r="U101" s="36" t="str">
        <f t="shared" si="25"/>
        <v/>
      </c>
      <c r="V101" s="36" t="str">
        <f>IF(ISERROR(VLOOKUP(L101,L$94:L100,1,FALSE)),"","o")</f>
        <v/>
      </c>
      <c r="W101" s="36" t="str">
        <f>IF(ISERROR(VLOOKUP(L101,L102:L$159,1,FALSE)),"","o")</f>
        <v/>
      </c>
      <c r="X101" s="36" t="str">
        <f t="shared" si="26"/>
        <v/>
      </c>
      <c r="Z101" s="36" t="str">
        <f>IF(ISERROR(VLOOKUP(N101,N$94:N100,1,FALSE)),"","o")</f>
        <v/>
      </c>
      <c r="AA101" s="36" t="str">
        <f>IF(ISERROR(VLOOKUP(N101,N102:PS$158,1,FALSE)),"","o")</f>
        <v/>
      </c>
      <c r="AB101" s="36" t="str">
        <f t="shared" si="27"/>
        <v/>
      </c>
      <c r="AE101" s="35" t="str">
        <f t="shared" ref="AE101" si="34">IF(D101="","",D101)</f>
        <v/>
      </c>
      <c r="AF101" s="31" t="str">
        <f t="shared" ref="AF101" si="35">IF(L101="","",L101)</f>
        <v/>
      </c>
      <c r="AG101" s="31" t="str">
        <f t="shared" ref="AG101" si="36">IF(N101="","",N101)</f>
        <v/>
      </c>
      <c r="AH101" s="37"/>
    </row>
    <row r="102" spans="1:38" x14ac:dyDescent="0.2">
      <c r="A102" s="52" t="s">
        <v>250</v>
      </c>
      <c r="B102" s="62"/>
      <c r="C102" s="52"/>
      <c r="D102" s="57"/>
      <c r="E102" s="52"/>
      <c r="F102" s="57"/>
      <c r="G102" s="57"/>
      <c r="H102" s="57"/>
      <c r="I102" s="57"/>
      <c r="J102" s="57"/>
      <c r="K102" s="52"/>
      <c r="L102" s="57"/>
      <c r="M102" s="58"/>
      <c r="N102" s="57"/>
      <c r="S102" s="36" t="str">
        <f>IF(ISERROR(VLOOKUP(D102,$D$11:D101,1,FALSE)),"","o")</f>
        <v/>
      </c>
      <c r="T102" s="36" t="str">
        <f>IF(ISERROR(VLOOKUP(D102,D103:$D$159,1,FALSE)),"","o")</f>
        <v/>
      </c>
      <c r="U102" s="36" t="str">
        <f t="shared" si="25"/>
        <v/>
      </c>
      <c r="V102" s="36" t="str">
        <f>IF(ISERROR(VLOOKUP(L102,L$94:L101,1,FALSE)),"","o")</f>
        <v/>
      </c>
      <c r="W102" s="36" t="str">
        <f>IF(ISERROR(VLOOKUP(L102,L103:L$159,1,FALSE)),"","o")</f>
        <v/>
      </c>
      <c r="X102" s="36" t="str">
        <f t="shared" si="26"/>
        <v/>
      </c>
      <c r="Z102" s="36" t="str">
        <f>IF(ISERROR(VLOOKUP(N102,N$94:N101,1,FALSE)),"","o")</f>
        <v/>
      </c>
      <c r="AA102" s="36" t="str">
        <f>IF(ISERROR(VLOOKUP(N102,N103:PS$158,1,FALSE)),"","o")</f>
        <v/>
      </c>
      <c r="AB102" s="36" t="str">
        <f t="shared" si="27"/>
        <v/>
      </c>
      <c r="AE102" s="35" t="str">
        <f t="shared" ref="AE102:AE105" si="37">IF(D102="","",D102)</f>
        <v/>
      </c>
      <c r="AF102" s="31" t="str">
        <f t="shared" ref="AF102:AF105" si="38">IF(L102="","",L102)</f>
        <v/>
      </c>
      <c r="AG102" s="31" t="str">
        <f t="shared" ref="AG102:AG105" si="39">IF(N102="","",N102)</f>
        <v/>
      </c>
      <c r="AH102" s="37" t="str">
        <f t="shared" ref="AH102:AH116" si="40">CONCATENATE(A102," ",B102)</f>
        <v xml:space="preserve">Vaches laitières : </v>
      </c>
    </row>
    <row r="103" spans="1:38" x14ac:dyDescent="0.2">
      <c r="A103" s="52" t="s">
        <v>251</v>
      </c>
      <c r="B103" s="62"/>
      <c r="C103" s="52"/>
      <c r="D103" s="57"/>
      <c r="E103" s="52"/>
      <c r="F103" s="57"/>
      <c r="G103" s="57"/>
      <c r="H103" s="57"/>
      <c r="I103" s="57"/>
      <c r="J103" s="57"/>
      <c r="K103" s="52"/>
      <c r="L103" s="57"/>
      <c r="M103" s="58"/>
      <c r="N103" s="57"/>
      <c r="S103" s="36" t="str">
        <f>IF(ISERROR(VLOOKUP(D103,$D$11:D102,1,FALSE)),"","o")</f>
        <v/>
      </c>
      <c r="T103" s="36" t="str">
        <f>IF(ISERROR(VLOOKUP(D103,D104:$D$159,1,FALSE)),"","o")</f>
        <v/>
      </c>
      <c r="U103" s="36" t="str">
        <f t="shared" si="25"/>
        <v/>
      </c>
      <c r="V103" s="36" t="str">
        <f>IF(ISERROR(VLOOKUP(L103,L$94:L102,1,FALSE)),"","o")</f>
        <v/>
      </c>
      <c r="W103" s="36" t="str">
        <f>IF(ISERROR(VLOOKUP(L103,L104:L$159,1,FALSE)),"","o")</f>
        <v/>
      </c>
      <c r="X103" s="36" t="str">
        <f t="shared" si="26"/>
        <v/>
      </c>
      <c r="Z103" s="36" t="str">
        <f>IF(ISERROR(VLOOKUP(N103,N$94:N102,1,FALSE)),"","o")</f>
        <v/>
      </c>
      <c r="AA103" s="36" t="str">
        <f>IF(ISERROR(VLOOKUP(N103,N104:PS$158,1,FALSE)),"","o")</f>
        <v/>
      </c>
      <c r="AB103" s="36" t="str">
        <f t="shared" si="27"/>
        <v/>
      </c>
      <c r="AE103" s="35" t="str">
        <f t="shared" si="37"/>
        <v/>
      </c>
      <c r="AF103" s="31" t="str">
        <f t="shared" si="38"/>
        <v/>
      </c>
      <c r="AG103" s="31" t="str">
        <f t="shared" si="39"/>
        <v/>
      </c>
      <c r="AH103" s="37" t="str">
        <f t="shared" si="40"/>
        <v xml:space="preserve">Vaches allaitantes : </v>
      </c>
    </row>
    <row r="104" spans="1:38" x14ac:dyDescent="0.2">
      <c r="A104" s="52" t="s">
        <v>253</v>
      </c>
      <c r="B104" s="62"/>
      <c r="C104" s="52"/>
      <c r="D104" s="57"/>
      <c r="E104" s="52"/>
      <c r="F104" s="57"/>
      <c r="G104" s="57"/>
      <c r="H104" s="57"/>
      <c r="I104" s="57"/>
      <c r="J104" s="57"/>
      <c r="K104" s="52"/>
      <c r="L104" s="57"/>
      <c r="M104" s="58"/>
      <c r="N104" s="57"/>
      <c r="S104" s="36" t="str">
        <f>IF(ISERROR(VLOOKUP(D104,$D$11:D103,1,FALSE)),"","o")</f>
        <v/>
      </c>
      <c r="T104" s="36" t="str">
        <f>IF(ISERROR(VLOOKUP(D104,D105:$D$159,1,FALSE)),"","o")</f>
        <v/>
      </c>
      <c r="U104" s="36" t="str">
        <f t="shared" si="25"/>
        <v/>
      </c>
      <c r="V104" s="36" t="str">
        <f>IF(ISERROR(VLOOKUP(L104,L$94:L103,1,FALSE)),"","o")</f>
        <v/>
      </c>
      <c r="W104" s="36" t="str">
        <f>IF(ISERROR(VLOOKUP(L104,L105:L$159,1,FALSE)),"","o")</f>
        <v/>
      </c>
      <c r="X104" s="36" t="str">
        <f t="shared" si="26"/>
        <v/>
      </c>
      <c r="Z104" s="36" t="str">
        <f>IF(ISERROR(VLOOKUP(N104,N$94:N103,1,FALSE)),"","o")</f>
        <v/>
      </c>
      <c r="AA104" s="36" t="str">
        <f>IF(ISERROR(VLOOKUP(N104,N105:PS$158,1,FALSE)),"","o")</f>
        <v/>
      </c>
      <c r="AB104" s="36" t="str">
        <f t="shared" si="27"/>
        <v/>
      </c>
      <c r="AE104" s="35" t="str">
        <f t="shared" si="37"/>
        <v/>
      </c>
      <c r="AF104" s="31" t="str">
        <f t="shared" si="38"/>
        <v/>
      </c>
      <c r="AG104" s="31" t="str">
        <f t="shared" si="39"/>
        <v/>
      </c>
      <c r="AH104" s="37" t="str">
        <f t="shared" si="40"/>
        <v xml:space="preserve">Bovins d'élevage : </v>
      </c>
    </row>
    <row r="105" spans="1:38" x14ac:dyDescent="0.2">
      <c r="A105" s="52" t="s">
        <v>252</v>
      </c>
      <c r="B105" s="62"/>
      <c r="C105" s="52"/>
      <c r="D105" s="57"/>
      <c r="E105" s="52"/>
      <c r="F105" s="57"/>
      <c r="G105" s="57"/>
      <c r="H105" s="57"/>
      <c r="I105" s="57"/>
      <c r="J105" s="57"/>
      <c r="K105" s="52"/>
      <c r="L105" s="57"/>
      <c r="M105" s="58"/>
      <c r="N105" s="57"/>
      <c r="S105" s="36" t="str">
        <f>IF(ISERROR(VLOOKUP(D105,$D$11:D104,1,FALSE)),"","o")</f>
        <v/>
      </c>
      <c r="T105" s="36" t="str">
        <f>IF(ISERROR(VLOOKUP(D105,D106:$D$159,1,FALSE)),"","o")</f>
        <v/>
      </c>
      <c r="U105" s="36" t="str">
        <f t="shared" si="25"/>
        <v/>
      </c>
      <c r="V105" s="36" t="str">
        <f>IF(ISERROR(VLOOKUP(L105,L$94:L104,1,FALSE)),"","o")</f>
        <v/>
      </c>
      <c r="W105" s="36" t="str">
        <f>IF(ISERROR(VLOOKUP(L105,L106:L$159,1,FALSE)),"","o")</f>
        <v/>
      </c>
      <c r="X105" s="36" t="str">
        <f t="shared" si="26"/>
        <v/>
      </c>
      <c r="Z105" s="36" t="str">
        <f>IF(ISERROR(VLOOKUP(N105,N$94:N104,1,FALSE)),"","o")</f>
        <v/>
      </c>
      <c r="AA105" s="36" t="str">
        <f>IF(ISERROR(VLOOKUP(N105,N106:PS$158,1,FALSE)),"","o")</f>
        <v/>
      </c>
      <c r="AB105" s="36" t="str">
        <f t="shared" si="27"/>
        <v/>
      </c>
      <c r="AE105" s="35" t="str">
        <f t="shared" si="37"/>
        <v/>
      </c>
      <c r="AF105" s="31" t="str">
        <f t="shared" si="38"/>
        <v/>
      </c>
      <c r="AG105" s="31" t="str">
        <f t="shared" si="39"/>
        <v/>
      </c>
      <c r="AH105" s="37" t="str">
        <f t="shared" si="40"/>
        <v xml:space="preserve">Chevaux : </v>
      </c>
    </row>
    <row r="106" spans="1:38" x14ac:dyDescent="0.2">
      <c r="A106" s="52" t="s">
        <v>254</v>
      </c>
      <c r="B106" s="62"/>
      <c r="C106" s="52"/>
      <c r="D106" s="57"/>
      <c r="E106" s="52"/>
      <c r="F106" s="57"/>
      <c r="G106" s="57"/>
      <c r="H106" s="57"/>
      <c r="I106" s="57"/>
      <c r="J106" s="57"/>
      <c r="K106" s="52"/>
      <c r="L106" s="57"/>
      <c r="M106" s="58"/>
      <c r="N106" s="57"/>
      <c r="S106" s="36" t="str">
        <f>IF(ISERROR(VLOOKUP(D106,$D$11:D105,1,FALSE)),"","o")</f>
        <v/>
      </c>
      <c r="T106" s="36" t="str">
        <f>IF(ISERROR(VLOOKUP(D106,D107:$D$159,1,FALSE)),"","o")</f>
        <v/>
      </c>
      <c r="U106" s="36" t="str">
        <f t="shared" si="25"/>
        <v/>
      </c>
      <c r="V106" s="36" t="str">
        <f>IF(ISERROR(VLOOKUP(L106,L$94:L105,1,FALSE)),"","o")</f>
        <v/>
      </c>
      <c r="W106" s="36" t="str">
        <f>IF(ISERROR(VLOOKUP(L106,L107:L$159,1,FALSE)),"","o")</f>
        <v/>
      </c>
      <c r="X106" s="36" t="str">
        <f t="shared" si="26"/>
        <v/>
      </c>
      <c r="Z106" s="36" t="str">
        <f>IF(ISERROR(VLOOKUP(N106,N$94:N105,1,FALSE)),"","o")</f>
        <v/>
      </c>
      <c r="AA106" s="36" t="str">
        <f>IF(ISERROR(VLOOKUP(N106,N107:PS$158,1,FALSE)),"","o")</f>
        <v/>
      </c>
      <c r="AB106" s="36" t="str">
        <f t="shared" si="27"/>
        <v/>
      </c>
      <c r="AE106" s="35" t="str">
        <f t="shared" ref="AE106:AE110" si="41">IF(D106="","",D106)</f>
        <v/>
      </c>
      <c r="AF106" s="31" t="str">
        <f t="shared" ref="AF106:AF110" si="42">IF(L106="","",L106)</f>
        <v/>
      </c>
      <c r="AG106" s="31" t="str">
        <f t="shared" ref="AG106:AG110" si="43">IF(N106="","",N106)</f>
        <v/>
      </c>
      <c r="AH106" s="37" t="str">
        <f t="shared" si="40"/>
        <v xml:space="preserve">Porcs : </v>
      </c>
    </row>
    <row r="107" spans="1:38" x14ac:dyDescent="0.2">
      <c r="A107" s="52" t="s">
        <v>255</v>
      </c>
      <c r="B107" s="62"/>
      <c r="C107" s="52"/>
      <c r="D107" s="57"/>
      <c r="E107" s="52"/>
      <c r="F107" s="57"/>
      <c r="G107" s="57"/>
      <c r="H107" s="57"/>
      <c r="I107" s="57"/>
      <c r="J107" s="57"/>
      <c r="K107" s="52"/>
      <c r="L107" s="57"/>
      <c r="M107" s="58"/>
      <c r="N107" s="57"/>
      <c r="S107" s="36" t="str">
        <f>IF(ISERROR(VLOOKUP(D107,$D$11:D106,1,FALSE)),"","o")</f>
        <v/>
      </c>
      <c r="T107" s="36" t="str">
        <f>IF(ISERROR(VLOOKUP(D107,D108:$D$159,1,FALSE)),"","o")</f>
        <v/>
      </c>
      <c r="U107" s="36" t="str">
        <f t="shared" si="25"/>
        <v/>
      </c>
      <c r="V107" s="36" t="str">
        <f>IF(ISERROR(VLOOKUP(L107,L$94:L106,1,FALSE)),"","o")</f>
        <v/>
      </c>
      <c r="W107" s="36" t="str">
        <f>IF(ISERROR(VLOOKUP(L107,L108:L$159,1,FALSE)),"","o")</f>
        <v/>
      </c>
      <c r="X107" s="36" t="str">
        <f t="shared" si="26"/>
        <v/>
      </c>
      <c r="Z107" s="36" t="str">
        <f>IF(ISERROR(VLOOKUP(N107,N$94:N106,1,FALSE)),"","o")</f>
        <v/>
      </c>
      <c r="AA107" s="36" t="str">
        <f>IF(ISERROR(VLOOKUP(N107,N108:PS$158,1,FALSE)),"","o")</f>
        <v/>
      </c>
      <c r="AB107" s="36" t="str">
        <f t="shared" si="27"/>
        <v/>
      </c>
      <c r="AE107" s="35" t="str">
        <f t="shared" si="41"/>
        <v/>
      </c>
      <c r="AF107" s="31" t="str">
        <f t="shared" si="42"/>
        <v/>
      </c>
      <c r="AG107" s="31" t="str">
        <f t="shared" si="43"/>
        <v/>
      </c>
      <c r="AH107" s="37" t="str">
        <f t="shared" si="40"/>
        <v xml:space="preserve">Volaille : </v>
      </c>
    </row>
    <row r="108" spans="1:38" x14ac:dyDescent="0.2">
      <c r="A108" s="52" t="s">
        <v>253</v>
      </c>
      <c r="B108" s="62"/>
      <c r="C108" s="52"/>
      <c r="D108" s="57"/>
      <c r="E108" s="52"/>
      <c r="F108" s="57"/>
      <c r="G108" s="57"/>
      <c r="H108" s="57"/>
      <c r="I108" s="57"/>
      <c r="J108" s="57"/>
      <c r="K108" s="52"/>
      <c r="L108" s="57"/>
      <c r="M108" s="58"/>
      <c r="N108" s="57"/>
      <c r="S108" s="36" t="str">
        <f>IF(ISERROR(VLOOKUP(D108,$D$11:D107,1,FALSE)),"","o")</f>
        <v/>
      </c>
      <c r="T108" s="36" t="str">
        <f>IF(ISERROR(VLOOKUP(D108,D109:$D$159,1,FALSE)),"","o")</f>
        <v/>
      </c>
      <c r="U108" s="36" t="str">
        <f t="shared" si="25"/>
        <v/>
      </c>
      <c r="V108" s="36" t="str">
        <f>IF(ISERROR(VLOOKUP(L108,L$94:L107,1,FALSE)),"","o")</f>
        <v/>
      </c>
      <c r="W108" s="36" t="str">
        <f>IF(ISERROR(VLOOKUP(L108,L109:L$159,1,FALSE)),"","o")</f>
        <v/>
      </c>
      <c r="X108" s="36" t="str">
        <f t="shared" si="26"/>
        <v/>
      </c>
      <c r="Z108" s="36" t="str">
        <f>IF(ISERROR(VLOOKUP(N108,N$94:N107,1,FALSE)),"","o")</f>
        <v/>
      </c>
      <c r="AA108" s="36" t="str">
        <f>IF(ISERROR(VLOOKUP(N108,N109:PS$158,1,FALSE)),"","o")</f>
        <v/>
      </c>
      <c r="AB108" s="36" t="str">
        <f t="shared" si="27"/>
        <v/>
      </c>
      <c r="AE108" s="35" t="str">
        <f t="shared" si="41"/>
        <v/>
      </c>
      <c r="AF108" s="31" t="str">
        <f t="shared" si="42"/>
        <v/>
      </c>
      <c r="AG108" s="31" t="str">
        <f t="shared" si="43"/>
        <v/>
      </c>
      <c r="AH108" s="37" t="str">
        <f t="shared" si="40"/>
        <v xml:space="preserve">Bovins d'élevage : </v>
      </c>
    </row>
    <row r="109" spans="1:38" x14ac:dyDescent="0.2">
      <c r="A109" s="52" t="s">
        <v>252</v>
      </c>
      <c r="B109" s="62"/>
      <c r="C109" s="52"/>
      <c r="D109" s="57"/>
      <c r="E109" s="52"/>
      <c r="F109" s="57"/>
      <c r="G109" s="57"/>
      <c r="H109" s="57"/>
      <c r="I109" s="57"/>
      <c r="J109" s="57"/>
      <c r="K109" s="52"/>
      <c r="L109" s="57"/>
      <c r="M109" s="58"/>
      <c r="N109" s="57"/>
      <c r="S109" s="36" t="str">
        <f>IF(ISERROR(VLOOKUP(D109,$D$11:D108,1,FALSE)),"","o")</f>
        <v/>
      </c>
      <c r="T109" s="36" t="str">
        <f>IF(ISERROR(VLOOKUP(D109,D110:$D$159,1,FALSE)),"","o")</f>
        <v/>
      </c>
      <c r="U109" s="36" t="str">
        <f t="shared" si="25"/>
        <v/>
      </c>
      <c r="V109" s="36" t="str">
        <f>IF(ISERROR(VLOOKUP(L109,L$94:L108,1,FALSE)),"","o")</f>
        <v/>
      </c>
      <c r="W109" s="36" t="str">
        <f>IF(ISERROR(VLOOKUP(L109,L110:L$159,1,FALSE)),"","o")</f>
        <v/>
      </c>
      <c r="X109" s="36" t="str">
        <f t="shared" si="26"/>
        <v/>
      </c>
      <c r="Z109" s="36" t="str">
        <f>IF(ISERROR(VLOOKUP(N109,N$94:N108,1,FALSE)),"","o")</f>
        <v/>
      </c>
      <c r="AA109" s="36" t="str">
        <f>IF(ISERROR(VLOOKUP(N109,N110:PS$158,1,FALSE)),"","o")</f>
        <v/>
      </c>
      <c r="AB109" s="36" t="str">
        <f t="shared" si="27"/>
        <v/>
      </c>
      <c r="AE109" s="35" t="str">
        <f t="shared" si="41"/>
        <v/>
      </c>
      <c r="AF109" s="31" t="str">
        <f t="shared" si="42"/>
        <v/>
      </c>
      <c r="AG109" s="31" t="str">
        <f t="shared" si="43"/>
        <v/>
      </c>
      <c r="AH109" s="37" t="str">
        <f t="shared" si="40"/>
        <v xml:space="preserve">Chevaux : </v>
      </c>
    </row>
    <row r="110" spans="1:38" x14ac:dyDescent="0.2">
      <c r="A110" s="52" t="s">
        <v>256</v>
      </c>
      <c r="B110" s="62"/>
      <c r="C110" s="52"/>
      <c r="D110" s="57"/>
      <c r="E110" s="52"/>
      <c r="F110" s="57"/>
      <c r="G110" s="57"/>
      <c r="H110" s="57"/>
      <c r="I110" s="57"/>
      <c r="J110" s="57"/>
      <c r="K110" s="52"/>
      <c r="L110" s="57"/>
      <c r="M110" s="58"/>
      <c r="N110" s="57"/>
      <c r="S110" s="36" t="str">
        <f>IF(ISERROR(VLOOKUP(D110,$D$11:D109,1,FALSE)),"","o")</f>
        <v/>
      </c>
      <c r="T110" s="36" t="str">
        <f>IF(ISERROR(VLOOKUP(D110,D111:$D$159,1,FALSE)),"","o")</f>
        <v/>
      </c>
      <c r="U110" s="36" t="str">
        <f t="shared" si="25"/>
        <v/>
      </c>
      <c r="V110" s="36" t="str">
        <f>IF(ISERROR(VLOOKUP(L110,L$94:L109,1,FALSE)),"","o")</f>
        <v/>
      </c>
      <c r="W110" s="36" t="str">
        <f>IF(ISERROR(VLOOKUP(L110,L111:L$159,1,FALSE)),"","o")</f>
        <v/>
      </c>
      <c r="X110" s="36" t="str">
        <f t="shared" si="26"/>
        <v/>
      </c>
      <c r="Z110" s="36" t="str">
        <f>IF(ISERROR(VLOOKUP(N110,N$94:N109,1,FALSE)),"","o")</f>
        <v/>
      </c>
      <c r="AA110" s="36" t="str">
        <f>IF(ISERROR(VLOOKUP(N110,N111:PS$158,1,FALSE)),"","o")</f>
        <v/>
      </c>
      <c r="AB110" s="36" t="str">
        <f t="shared" si="27"/>
        <v/>
      </c>
      <c r="AE110" s="35" t="str">
        <f t="shared" si="41"/>
        <v/>
      </c>
      <c r="AF110" s="31" t="str">
        <f t="shared" si="42"/>
        <v/>
      </c>
      <c r="AG110" s="31" t="str">
        <f t="shared" si="43"/>
        <v/>
      </c>
      <c r="AH110" s="37" t="str">
        <f t="shared" si="40"/>
        <v xml:space="preserve">Herbages : </v>
      </c>
    </row>
    <row r="111" spans="1:38" x14ac:dyDescent="0.2">
      <c r="A111" s="52" t="s">
        <v>257</v>
      </c>
      <c r="B111" s="62"/>
      <c r="C111" s="52"/>
      <c r="D111" s="57"/>
      <c r="E111" s="52"/>
      <c r="F111" s="57"/>
      <c r="G111" s="57"/>
      <c r="H111" s="57"/>
      <c r="I111" s="57"/>
      <c r="J111" s="57"/>
      <c r="K111" s="52"/>
      <c r="L111" s="57"/>
      <c r="M111" s="58"/>
      <c r="N111" s="57"/>
      <c r="S111" s="36" t="str">
        <f>IF(ISERROR(VLOOKUP(D111,$D$11:D110,1,FALSE)),"","o")</f>
        <v/>
      </c>
      <c r="T111" s="36" t="str">
        <f>IF(ISERROR(VLOOKUP(D111,D112:$D$159,1,FALSE)),"","o")</f>
        <v/>
      </c>
      <c r="U111" s="36" t="str">
        <f t="shared" si="25"/>
        <v/>
      </c>
      <c r="V111" s="36" t="str">
        <f>IF(ISERROR(VLOOKUP(L111,L$94:L110,1,FALSE)),"","o")</f>
        <v/>
      </c>
      <c r="W111" s="36" t="str">
        <f>IF(ISERROR(VLOOKUP(L111,L112:L$159,1,FALSE)),"","o")</f>
        <v/>
      </c>
      <c r="X111" s="36" t="str">
        <f t="shared" si="26"/>
        <v/>
      </c>
      <c r="Z111" s="36" t="str">
        <f>IF(ISERROR(VLOOKUP(N111,N$94:N110,1,FALSE)),"","o")</f>
        <v/>
      </c>
      <c r="AA111" s="36" t="str">
        <f>IF(ISERROR(VLOOKUP(N111,N112:PS$158,1,FALSE)),"","o")</f>
        <v/>
      </c>
      <c r="AB111" s="36" t="str">
        <f t="shared" si="27"/>
        <v/>
      </c>
      <c r="AE111" s="35" t="str">
        <f t="shared" ref="AE111:AE114" si="44">IF(D111="","",D111)</f>
        <v/>
      </c>
      <c r="AF111" s="31" t="str">
        <f t="shared" ref="AF111:AF114" si="45">IF(L111="","",L111)</f>
        <v/>
      </c>
      <c r="AG111" s="31" t="str">
        <f t="shared" ref="AG111:AG114" si="46">IF(N111="","",N111)</f>
        <v/>
      </c>
      <c r="AH111" s="37" t="str">
        <f t="shared" si="40"/>
        <v xml:space="preserve">Céréales : </v>
      </c>
    </row>
    <row r="112" spans="1:38" x14ac:dyDescent="0.2">
      <c r="A112" s="52" t="s">
        <v>259</v>
      </c>
      <c r="B112" s="62"/>
      <c r="C112" s="52"/>
      <c r="D112" s="57"/>
      <c r="E112" s="52"/>
      <c r="F112" s="57"/>
      <c r="G112" s="57"/>
      <c r="H112" s="57"/>
      <c r="I112" s="57"/>
      <c r="J112" s="57"/>
      <c r="K112" s="52"/>
      <c r="L112" s="57"/>
      <c r="M112" s="58"/>
      <c r="N112" s="57"/>
      <c r="S112" s="36" t="str">
        <f>IF(ISERROR(VLOOKUP(D112,$D$11:D111,1,FALSE)),"","o")</f>
        <v/>
      </c>
      <c r="T112" s="36" t="str">
        <f>IF(ISERROR(VLOOKUP(D112,D113:$D$159,1,FALSE)),"","o")</f>
        <v/>
      </c>
      <c r="U112" s="36" t="str">
        <f t="shared" si="25"/>
        <v/>
      </c>
      <c r="V112" s="36" t="str">
        <f>IF(ISERROR(VLOOKUP(L112,L$94:L111,1,FALSE)),"","o")</f>
        <v/>
      </c>
      <c r="W112" s="36" t="str">
        <f>IF(ISERROR(VLOOKUP(L112,L113:L$159,1,FALSE)),"","o")</f>
        <v/>
      </c>
      <c r="X112" s="36" t="str">
        <f t="shared" si="26"/>
        <v/>
      </c>
      <c r="Z112" s="36" t="str">
        <f>IF(ISERROR(VLOOKUP(N112,N$94:N111,1,FALSE)),"","o")</f>
        <v/>
      </c>
      <c r="AA112" s="36" t="str">
        <f>IF(ISERROR(VLOOKUP(N112,N113:PS$158,1,FALSE)),"","o")</f>
        <v/>
      </c>
      <c r="AB112" s="36" t="str">
        <f t="shared" si="27"/>
        <v/>
      </c>
      <c r="AE112" s="35" t="str">
        <f t="shared" si="44"/>
        <v/>
      </c>
      <c r="AF112" s="31" t="str">
        <f t="shared" si="45"/>
        <v/>
      </c>
      <c r="AG112" s="31" t="str">
        <f t="shared" si="46"/>
        <v/>
      </c>
      <c r="AH112" s="37" t="str">
        <f t="shared" si="40"/>
        <v xml:space="preserve">Maïs : </v>
      </c>
    </row>
    <row r="113" spans="1:34" x14ac:dyDescent="0.2">
      <c r="A113" s="52" t="s">
        <v>258</v>
      </c>
      <c r="B113" s="62"/>
      <c r="C113" s="52"/>
      <c r="D113" s="57"/>
      <c r="E113" s="52"/>
      <c r="F113" s="57"/>
      <c r="G113" s="57"/>
      <c r="H113" s="57"/>
      <c r="I113" s="57"/>
      <c r="J113" s="57"/>
      <c r="K113" s="52"/>
      <c r="L113" s="57"/>
      <c r="M113" s="58"/>
      <c r="N113" s="57"/>
      <c r="S113" s="36" t="str">
        <f>IF(ISERROR(VLOOKUP(D113,$D$11:D112,1,FALSE)),"","o")</f>
        <v/>
      </c>
      <c r="T113" s="36" t="str">
        <f>IF(ISERROR(VLOOKUP(D113,D114:$D$159,1,FALSE)),"","o")</f>
        <v/>
      </c>
      <c r="U113" s="36" t="str">
        <f t="shared" si="25"/>
        <v/>
      </c>
      <c r="V113" s="36" t="str">
        <f>IF(ISERROR(VLOOKUP(L113,L$94:L112,1,FALSE)),"","o")</f>
        <v/>
      </c>
      <c r="W113" s="36" t="str">
        <f>IF(ISERROR(VLOOKUP(L113,L114:L$159,1,FALSE)),"","o")</f>
        <v/>
      </c>
      <c r="X113" s="36" t="str">
        <f t="shared" si="26"/>
        <v/>
      </c>
      <c r="Z113" s="36" t="str">
        <f>IF(ISERROR(VLOOKUP(N113,N$94:N112,1,FALSE)),"","o")</f>
        <v/>
      </c>
      <c r="AA113" s="36" t="str">
        <f>IF(ISERROR(VLOOKUP(N113,N114:PS$158,1,FALSE)),"","o")</f>
        <v/>
      </c>
      <c r="AB113" s="36" t="str">
        <f t="shared" si="27"/>
        <v/>
      </c>
      <c r="AE113" s="35" t="str">
        <f t="shared" si="44"/>
        <v/>
      </c>
      <c r="AF113" s="31" t="str">
        <f t="shared" si="45"/>
        <v/>
      </c>
      <c r="AG113" s="31" t="str">
        <f t="shared" si="46"/>
        <v/>
      </c>
      <c r="AH113" s="37" t="str">
        <f t="shared" si="40"/>
        <v xml:space="preserve">Betteraves : </v>
      </c>
    </row>
    <row r="114" spans="1:34" x14ac:dyDescent="0.2">
      <c r="A114" s="61"/>
      <c r="B114" s="62"/>
      <c r="C114" s="52"/>
      <c r="D114" s="57"/>
      <c r="E114" s="52"/>
      <c r="F114" s="57"/>
      <c r="G114" s="57"/>
      <c r="H114" s="57"/>
      <c r="I114" s="57"/>
      <c r="J114" s="57"/>
      <c r="K114" s="52"/>
      <c r="L114" s="57"/>
      <c r="M114" s="58"/>
      <c r="N114" s="57"/>
      <c r="S114" s="36" t="str">
        <f>IF(ISERROR(VLOOKUP(D114,$D$11:D113,1,FALSE)),"","o")</f>
        <v/>
      </c>
      <c r="T114" s="36" t="str">
        <f>IF(ISERROR(VLOOKUP(D114,D115:$D$159,1,FALSE)),"","o")</f>
        <v/>
      </c>
      <c r="U114" s="36" t="str">
        <f t="shared" si="25"/>
        <v/>
      </c>
      <c r="V114" s="36" t="str">
        <f>IF(ISERROR(VLOOKUP(L114,L$94:L113,1,FALSE)),"","o")</f>
        <v/>
      </c>
      <c r="W114" s="36" t="str">
        <f>IF(ISERROR(VLOOKUP(L114,L115:L$159,1,FALSE)),"","o")</f>
        <v/>
      </c>
      <c r="X114" s="36" t="str">
        <f t="shared" si="26"/>
        <v/>
      </c>
      <c r="Z114" s="36" t="str">
        <f>IF(ISERROR(VLOOKUP(N114,N$94:N113,1,FALSE)),"","o")</f>
        <v/>
      </c>
      <c r="AA114" s="36" t="str">
        <f>IF(ISERROR(VLOOKUP(N114,N115:PS$158,1,FALSE)),"","o")</f>
        <v/>
      </c>
      <c r="AB114" s="36" t="str">
        <f t="shared" si="27"/>
        <v/>
      </c>
      <c r="AE114" s="35" t="str">
        <f t="shared" si="44"/>
        <v/>
      </c>
      <c r="AF114" s="31" t="str">
        <f t="shared" si="45"/>
        <v/>
      </c>
      <c r="AG114" s="31" t="str">
        <f t="shared" si="46"/>
        <v/>
      </c>
      <c r="AH114" s="37" t="str">
        <f t="shared" si="40"/>
        <v xml:space="preserve"> </v>
      </c>
    </row>
    <row r="115" spans="1:34" x14ac:dyDescent="0.2">
      <c r="A115" s="61"/>
      <c r="B115" s="62"/>
      <c r="C115" s="52"/>
      <c r="D115" s="57"/>
      <c r="E115" s="52"/>
      <c r="F115" s="57"/>
      <c r="G115" s="57"/>
      <c r="H115" s="57"/>
      <c r="I115" s="57"/>
      <c r="J115" s="57"/>
      <c r="K115" s="52"/>
      <c r="L115" s="57"/>
      <c r="M115" s="58"/>
      <c r="N115" s="57"/>
      <c r="S115" s="36" t="str">
        <f>IF(ISERROR(VLOOKUP(D115,$D$11:D114,1,FALSE)),"","o")</f>
        <v/>
      </c>
      <c r="T115" s="36" t="str">
        <f>IF(ISERROR(VLOOKUP(D115,D116:$D$159,1,FALSE)),"","o")</f>
        <v/>
      </c>
      <c r="U115" s="36" t="str">
        <f t="shared" si="25"/>
        <v/>
      </c>
      <c r="V115" s="36" t="str">
        <f>IF(ISERROR(VLOOKUP(L115,L$94:L114,1,FALSE)),"","o")</f>
        <v/>
      </c>
      <c r="W115" s="36" t="str">
        <f>IF(ISERROR(VLOOKUP(L115,L116:L$159,1,FALSE)),"","o")</f>
        <v/>
      </c>
      <c r="X115" s="36" t="str">
        <f t="shared" si="26"/>
        <v/>
      </c>
      <c r="Z115" s="36" t="str">
        <f>IF(ISERROR(VLOOKUP(N115,N$94:N114,1,FALSE)),"","o")</f>
        <v/>
      </c>
      <c r="AA115" s="36" t="str">
        <f>IF(ISERROR(VLOOKUP(N115,N116:PS$158,1,FALSE)),"","o")</f>
        <v/>
      </c>
      <c r="AB115" s="36" t="str">
        <f t="shared" si="27"/>
        <v/>
      </c>
      <c r="AE115" s="35" t="str">
        <f t="shared" ref="AE115:AE128" si="47">IF(D115="","",D115)</f>
        <v/>
      </c>
      <c r="AF115" s="31" t="str">
        <f t="shared" ref="AF115:AF128" si="48">IF(L115="","",L115)</f>
        <v/>
      </c>
      <c r="AG115" s="31" t="str">
        <f t="shared" ref="AG115:AG128" si="49">IF(N115="","",N115)</f>
        <v/>
      </c>
      <c r="AH115" s="37" t="str">
        <f t="shared" si="40"/>
        <v xml:space="preserve"> </v>
      </c>
    </row>
    <row r="116" spans="1:34" x14ac:dyDescent="0.2">
      <c r="A116" s="61"/>
      <c r="B116" s="62"/>
      <c r="C116" s="52"/>
      <c r="D116" s="57"/>
      <c r="E116" s="52"/>
      <c r="F116" s="57"/>
      <c r="G116" s="57"/>
      <c r="H116" s="57"/>
      <c r="I116" s="57"/>
      <c r="J116" s="57"/>
      <c r="K116" s="52"/>
      <c r="L116" s="57"/>
      <c r="M116" s="58"/>
      <c r="N116" s="57"/>
      <c r="S116" s="36" t="str">
        <f>IF(ISERROR(VLOOKUP(D116,$D$11:D115,1,FALSE)),"","o")</f>
        <v/>
      </c>
      <c r="T116" s="36" t="str">
        <f>IF(ISERROR(VLOOKUP(D116,D117:$D$159,1,FALSE)),"","o")</f>
        <v/>
      </c>
      <c r="U116" s="36" t="str">
        <f t="shared" si="25"/>
        <v/>
      </c>
      <c r="V116" s="36" t="str">
        <f>IF(ISERROR(VLOOKUP(L116,L$94:L115,1,FALSE)),"","o")</f>
        <v/>
      </c>
      <c r="W116" s="36" t="str">
        <f>IF(ISERROR(VLOOKUP(L116,L117:L$159,1,FALSE)),"","o")</f>
        <v/>
      </c>
      <c r="X116" s="36" t="str">
        <f t="shared" si="26"/>
        <v/>
      </c>
      <c r="Z116" s="36" t="str">
        <f>IF(ISERROR(VLOOKUP(N116,N$94:N115,1,FALSE)),"","o")</f>
        <v/>
      </c>
      <c r="AA116" s="36" t="str">
        <f>IF(ISERROR(VLOOKUP(N116,N117:PS$158,1,FALSE)),"","o")</f>
        <v/>
      </c>
      <c r="AB116" s="36" t="str">
        <f t="shared" si="27"/>
        <v/>
      </c>
      <c r="AE116" s="35" t="str">
        <f t="shared" si="47"/>
        <v/>
      </c>
      <c r="AF116" s="31" t="str">
        <f t="shared" si="48"/>
        <v/>
      </c>
      <c r="AG116" s="31" t="str">
        <f t="shared" si="49"/>
        <v/>
      </c>
      <c r="AH116" s="37" t="str">
        <f t="shared" si="40"/>
        <v xml:space="preserve"> </v>
      </c>
    </row>
    <row r="117" spans="1:34" x14ac:dyDescent="0.2">
      <c r="A117" s="51" t="s">
        <v>260</v>
      </c>
      <c r="B117" s="52"/>
      <c r="C117" s="52"/>
      <c r="D117" s="58"/>
      <c r="E117" s="52"/>
      <c r="F117" s="52"/>
      <c r="G117" s="52"/>
      <c r="H117" s="52"/>
      <c r="I117" s="52"/>
      <c r="J117" s="52"/>
      <c r="K117" s="52"/>
      <c r="L117" s="58"/>
      <c r="M117" s="58"/>
      <c r="N117" s="58"/>
      <c r="S117" s="36" t="str">
        <f>IF(ISERROR(VLOOKUP(D117,$D$11:D116,1,FALSE)),"","o")</f>
        <v/>
      </c>
      <c r="T117" s="36" t="str">
        <f>IF(ISERROR(VLOOKUP(D117,D118:$D$159,1,FALSE)),"","o")</f>
        <v/>
      </c>
      <c r="U117" s="36" t="str">
        <f t="shared" si="25"/>
        <v/>
      </c>
      <c r="V117" s="36" t="str">
        <f>IF(ISERROR(VLOOKUP(L117,L$94:L116,1,FALSE)),"","o")</f>
        <v/>
      </c>
      <c r="W117" s="36" t="str">
        <f>IF(ISERROR(VLOOKUP(L117,L118:L$159,1,FALSE)),"","o")</f>
        <v/>
      </c>
      <c r="X117" s="36" t="str">
        <f t="shared" si="26"/>
        <v/>
      </c>
      <c r="Z117" s="36" t="str">
        <f>IF(ISERROR(VLOOKUP(N117,N$94:N116,1,FALSE)),"","o")</f>
        <v/>
      </c>
      <c r="AA117" s="36" t="str">
        <f>IF(ISERROR(VLOOKUP(N117,N118:PS$158,1,FALSE)),"","o")</f>
        <v/>
      </c>
      <c r="AB117" s="36" t="str">
        <f t="shared" si="27"/>
        <v/>
      </c>
      <c r="AE117" s="35" t="str">
        <f t="shared" si="47"/>
        <v/>
      </c>
      <c r="AF117" s="31" t="str">
        <f t="shared" si="48"/>
        <v/>
      </c>
      <c r="AG117" s="31" t="str">
        <f t="shared" si="49"/>
        <v/>
      </c>
      <c r="AH117" s="37"/>
    </row>
    <row r="118" spans="1:34" x14ac:dyDescent="0.2">
      <c r="A118" s="52" t="s">
        <v>212</v>
      </c>
      <c r="B118" s="62"/>
      <c r="C118" s="52"/>
      <c r="D118" s="57"/>
      <c r="E118" s="52"/>
      <c r="F118" s="57"/>
      <c r="G118" s="57"/>
      <c r="H118" s="57"/>
      <c r="I118" s="57"/>
      <c r="J118" s="57"/>
      <c r="K118" s="52"/>
      <c r="L118" s="57"/>
      <c r="M118" s="58"/>
      <c r="N118" s="57"/>
      <c r="S118" s="36" t="str">
        <f>IF(ISERROR(VLOOKUP(D118,$D$11:D117,1,FALSE)),"","o")</f>
        <v/>
      </c>
      <c r="T118" s="36" t="str">
        <f>IF(ISERROR(VLOOKUP(D118,D119:$D$159,1,FALSE)),"","o")</f>
        <v/>
      </c>
      <c r="U118" s="36" t="str">
        <f t="shared" si="25"/>
        <v/>
      </c>
      <c r="V118" s="36" t="str">
        <f>IF(ISERROR(VLOOKUP(L118,L$94:L117,1,FALSE)),"","o")</f>
        <v/>
      </c>
      <c r="W118" s="36" t="str">
        <f>IF(ISERROR(VLOOKUP(L118,L119:L$159,1,FALSE)),"","o")</f>
        <v/>
      </c>
      <c r="X118" s="36" t="str">
        <f t="shared" si="26"/>
        <v/>
      </c>
      <c r="Z118" s="36" t="str">
        <f>IF(ISERROR(VLOOKUP(N118,N$94:N117,1,FALSE)),"","o")</f>
        <v/>
      </c>
      <c r="AA118" s="36" t="str">
        <f>IF(ISERROR(VLOOKUP(N118,N119:PS$158,1,FALSE)),"","o")</f>
        <v/>
      </c>
      <c r="AB118" s="36" t="str">
        <f t="shared" si="27"/>
        <v/>
      </c>
      <c r="AE118" s="35" t="str">
        <f t="shared" si="47"/>
        <v/>
      </c>
      <c r="AF118" s="31" t="str">
        <f t="shared" si="48"/>
        <v/>
      </c>
      <c r="AG118" s="31" t="str">
        <f t="shared" si="49"/>
        <v/>
      </c>
      <c r="AH118" s="37" t="str">
        <f t="shared" ref="AH118:AH128" si="50">CONCATENATE(A118," ",B118)</f>
        <v xml:space="preserve">Organisation du travail : </v>
      </c>
    </row>
    <row r="119" spans="1:34" x14ac:dyDescent="0.2">
      <c r="A119" s="52" t="s">
        <v>269</v>
      </c>
      <c r="B119" s="62"/>
      <c r="C119" s="52"/>
      <c r="D119" s="57"/>
      <c r="E119" s="52"/>
      <c r="F119" s="57"/>
      <c r="G119" s="57"/>
      <c r="H119" s="57"/>
      <c r="I119" s="57"/>
      <c r="J119" s="57"/>
      <c r="K119" s="52"/>
      <c r="L119" s="57"/>
      <c r="M119" s="58"/>
      <c r="N119" s="57"/>
      <c r="S119" s="36" t="str">
        <f>IF(ISERROR(VLOOKUP(D119,$D$11:D118,1,FALSE)),"","o")</f>
        <v/>
      </c>
      <c r="T119" s="36" t="str">
        <f>IF(ISERROR(VLOOKUP(D119,D120:$D$159,1,FALSE)),"","o")</f>
        <v/>
      </c>
      <c r="U119" s="36" t="str">
        <f t="shared" si="25"/>
        <v/>
      </c>
      <c r="V119" s="36" t="str">
        <f>IF(ISERROR(VLOOKUP(L119,L$94:L118,1,FALSE)),"","o")</f>
        <v/>
      </c>
      <c r="W119" s="36" t="str">
        <f>IF(ISERROR(VLOOKUP(L119,L120:L$159,1,FALSE)),"","o")</f>
        <v/>
      </c>
      <c r="X119" s="36" t="str">
        <f t="shared" si="26"/>
        <v/>
      </c>
      <c r="Z119" s="36" t="str">
        <f>IF(ISERROR(VLOOKUP(N119,N$94:N118,1,FALSE)),"","o")</f>
        <v/>
      </c>
      <c r="AA119" s="36" t="str">
        <f>IF(ISERROR(VLOOKUP(N119,N120:PS$158,1,FALSE)),"","o")</f>
        <v/>
      </c>
      <c r="AB119" s="36" t="str">
        <f t="shared" si="27"/>
        <v/>
      </c>
      <c r="AE119" s="35" t="str">
        <f t="shared" si="47"/>
        <v/>
      </c>
      <c r="AF119" s="31" t="str">
        <f t="shared" si="48"/>
        <v/>
      </c>
      <c r="AG119" s="31" t="str">
        <f t="shared" si="49"/>
        <v/>
      </c>
      <c r="AH119" s="37" t="str">
        <f t="shared" si="50"/>
        <v xml:space="preserve">Conduite de personnel : </v>
      </c>
    </row>
    <row r="120" spans="1:34" x14ac:dyDescent="0.2">
      <c r="A120" s="52" t="s">
        <v>261</v>
      </c>
      <c r="B120" s="62"/>
      <c r="C120" s="52"/>
      <c r="D120" s="57"/>
      <c r="E120" s="52"/>
      <c r="F120" s="57"/>
      <c r="G120" s="57"/>
      <c r="H120" s="57"/>
      <c r="I120" s="57"/>
      <c r="J120" s="57"/>
      <c r="K120" s="52"/>
      <c r="L120" s="57"/>
      <c r="M120" s="58"/>
      <c r="N120" s="57"/>
      <c r="S120" s="36" t="str">
        <f>IF(ISERROR(VLOOKUP(D120,$D$11:D119,1,FALSE)),"","o")</f>
        <v/>
      </c>
      <c r="T120" s="36" t="str">
        <f>IF(ISERROR(VLOOKUP(D120,D121:$D$159,1,FALSE)),"","o")</f>
        <v/>
      </c>
      <c r="U120" s="36" t="str">
        <f t="shared" si="25"/>
        <v/>
      </c>
      <c r="V120" s="36" t="str">
        <f>IF(ISERROR(VLOOKUP(L120,L$94:L119,1,FALSE)),"","o")</f>
        <v/>
      </c>
      <c r="W120" s="36" t="str">
        <f>IF(ISERROR(VLOOKUP(L120,L121:L$159,1,FALSE)),"","o")</f>
        <v/>
      </c>
      <c r="X120" s="36" t="str">
        <f t="shared" si="26"/>
        <v/>
      </c>
      <c r="Z120" s="36" t="str">
        <f>IF(ISERROR(VLOOKUP(N120,N$94:N119,1,FALSE)),"","o")</f>
        <v/>
      </c>
      <c r="AA120" s="36" t="str">
        <f>IF(ISERROR(VLOOKUP(N120,N121:PS$158,1,FALSE)),"","o")</f>
        <v/>
      </c>
      <c r="AB120" s="36" t="str">
        <f t="shared" si="27"/>
        <v/>
      </c>
      <c r="AE120" s="35" t="str">
        <f t="shared" si="47"/>
        <v/>
      </c>
      <c r="AF120" s="31" t="str">
        <f t="shared" si="48"/>
        <v/>
      </c>
      <c r="AG120" s="31" t="str">
        <f t="shared" si="49"/>
        <v/>
      </c>
      <c r="AH120" s="37" t="str">
        <f t="shared" si="50"/>
        <v xml:space="preserve">Tenue des comptes : </v>
      </c>
    </row>
    <row r="121" spans="1:34" x14ac:dyDescent="0.2">
      <c r="A121" s="52" t="s">
        <v>262</v>
      </c>
      <c r="B121" s="62"/>
      <c r="C121" s="52"/>
      <c r="D121" s="57"/>
      <c r="E121" s="52"/>
      <c r="F121" s="57"/>
      <c r="G121" s="57"/>
      <c r="H121" s="57"/>
      <c r="I121" s="57"/>
      <c r="J121" s="57"/>
      <c r="K121" s="52"/>
      <c r="L121" s="57"/>
      <c r="M121" s="58"/>
      <c r="N121" s="57"/>
      <c r="S121" s="36" t="str">
        <f>IF(ISERROR(VLOOKUP(D121,$D$11:D120,1,FALSE)),"","o")</f>
        <v/>
      </c>
      <c r="T121" s="36" t="str">
        <f>IF(ISERROR(VLOOKUP(D121,D122:$D$159,1,FALSE)),"","o")</f>
        <v/>
      </c>
      <c r="U121" s="36" t="str">
        <f t="shared" si="25"/>
        <v/>
      </c>
      <c r="V121" s="36" t="str">
        <f>IF(ISERROR(VLOOKUP(L121,L$94:L120,1,FALSE)),"","o")</f>
        <v/>
      </c>
      <c r="W121" s="36" t="str">
        <f>IF(ISERROR(VLOOKUP(L121,L122:L$159,1,FALSE)),"","o")</f>
        <v/>
      </c>
      <c r="X121" s="36" t="str">
        <f t="shared" si="26"/>
        <v/>
      </c>
      <c r="Z121" s="36" t="str">
        <f>IF(ISERROR(VLOOKUP(N121,N$94:N120,1,FALSE)),"","o")</f>
        <v/>
      </c>
      <c r="AA121" s="36" t="str">
        <f>IF(ISERROR(VLOOKUP(N121,N122:PS$158,1,FALSE)),"","o")</f>
        <v/>
      </c>
      <c r="AB121" s="36" t="str">
        <f t="shared" si="27"/>
        <v/>
      </c>
      <c r="AE121" s="35" t="str">
        <f t="shared" si="47"/>
        <v/>
      </c>
      <c r="AF121" s="31" t="str">
        <f t="shared" si="48"/>
        <v/>
      </c>
      <c r="AG121" s="31" t="str">
        <f t="shared" si="49"/>
        <v/>
      </c>
      <c r="AH121" s="37" t="str">
        <f t="shared" si="50"/>
        <v xml:space="preserve">Analyse de la comptabilité : </v>
      </c>
    </row>
    <row r="122" spans="1:34" x14ac:dyDescent="0.2">
      <c r="A122" s="52" t="s">
        <v>263</v>
      </c>
      <c r="B122" s="62"/>
      <c r="C122" s="52"/>
      <c r="D122" s="57"/>
      <c r="E122" s="52"/>
      <c r="F122" s="57"/>
      <c r="G122" s="57"/>
      <c r="H122" s="57"/>
      <c r="I122" s="57"/>
      <c r="J122" s="57"/>
      <c r="K122" s="52"/>
      <c r="L122" s="57"/>
      <c r="M122" s="58"/>
      <c r="N122" s="57"/>
      <c r="S122" s="36" t="str">
        <f>IF(ISERROR(VLOOKUP(D122,$D$11:D121,1,FALSE)),"","o")</f>
        <v/>
      </c>
      <c r="T122" s="36" t="str">
        <f>IF(ISERROR(VLOOKUP(D122,D123:$D$159,1,FALSE)),"","o")</f>
        <v/>
      </c>
      <c r="U122" s="36" t="str">
        <f t="shared" si="25"/>
        <v/>
      </c>
      <c r="V122" s="36" t="str">
        <f>IF(ISERROR(VLOOKUP(L122,L$94:L121,1,FALSE)),"","o")</f>
        <v/>
      </c>
      <c r="W122" s="36" t="str">
        <f>IF(ISERROR(VLOOKUP(L122,L123:L$159,1,FALSE)),"","o")</f>
        <v/>
      </c>
      <c r="X122" s="36" t="str">
        <f t="shared" si="26"/>
        <v/>
      </c>
      <c r="Z122" s="36" t="str">
        <f>IF(ISERROR(VLOOKUP(N122,N$94:N121,1,FALSE)),"","o")</f>
        <v/>
      </c>
      <c r="AA122" s="36" t="str">
        <f>IF(ISERROR(VLOOKUP(N122,N123:PS$158,1,FALSE)),"","o")</f>
        <v/>
      </c>
      <c r="AB122" s="36" t="str">
        <f t="shared" si="27"/>
        <v/>
      </c>
      <c r="AE122" s="35" t="str">
        <f t="shared" si="47"/>
        <v/>
      </c>
      <c r="AF122" s="31" t="str">
        <f t="shared" si="48"/>
        <v/>
      </c>
      <c r="AG122" s="31" t="str">
        <f t="shared" si="49"/>
        <v/>
      </c>
      <c r="AH122" s="37" t="str">
        <f t="shared" si="50"/>
        <v xml:space="preserve">Entretien du parc machines : </v>
      </c>
    </row>
    <row r="123" spans="1:34" x14ac:dyDescent="0.2">
      <c r="A123" s="52" t="s">
        <v>264</v>
      </c>
      <c r="B123" s="62"/>
      <c r="C123" s="52"/>
      <c r="D123" s="57"/>
      <c r="E123" s="52"/>
      <c r="F123" s="57"/>
      <c r="G123" s="57"/>
      <c r="H123" s="57"/>
      <c r="I123" s="57"/>
      <c r="J123" s="57"/>
      <c r="K123" s="52"/>
      <c r="L123" s="57"/>
      <c r="M123" s="58"/>
      <c r="N123" s="57"/>
      <c r="S123" s="36" t="str">
        <f>IF(ISERROR(VLOOKUP(D123,$D$11:D122,1,FALSE)),"","o")</f>
        <v/>
      </c>
      <c r="T123" s="36" t="str">
        <f>IF(ISERROR(VLOOKUP(D123,D124:$D$159,1,FALSE)),"","o")</f>
        <v/>
      </c>
      <c r="U123" s="36" t="str">
        <f t="shared" si="25"/>
        <v/>
      </c>
      <c r="V123" s="36" t="str">
        <f>IF(ISERROR(VLOOKUP(L123,L$94:L122,1,FALSE)),"","o")</f>
        <v/>
      </c>
      <c r="W123" s="36" t="str">
        <f>IF(ISERROR(VLOOKUP(L123,L124:L$159,1,FALSE)),"","o")</f>
        <v/>
      </c>
      <c r="X123" s="36" t="str">
        <f t="shared" si="26"/>
        <v/>
      </c>
      <c r="Z123" s="36" t="str">
        <f>IF(ISERROR(VLOOKUP(N123,N$94:N122,1,FALSE)),"","o")</f>
        <v/>
      </c>
      <c r="AA123" s="36" t="str">
        <f>IF(ISERROR(VLOOKUP(N123,N124:PS$158,1,FALSE)),"","o")</f>
        <v/>
      </c>
      <c r="AB123" s="36" t="str">
        <f t="shared" si="27"/>
        <v/>
      </c>
      <c r="AE123" s="35" t="str">
        <f t="shared" si="47"/>
        <v/>
      </c>
      <c r="AF123" s="31" t="str">
        <f t="shared" si="48"/>
        <v/>
      </c>
      <c r="AG123" s="31" t="str">
        <f t="shared" si="49"/>
        <v/>
      </c>
      <c r="AH123" s="37" t="str">
        <f t="shared" si="50"/>
        <v xml:space="preserve">Entretien des bâtiments : </v>
      </c>
    </row>
    <row r="124" spans="1:34" x14ac:dyDescent="0.2">
      <c r="A124" s="52" t="s">
        <v>270</v>
      </c>
      <c r="B124" s="62"/>
      <c r="C124" s="52"/>
      <c r="D124" s="57"/>
      <c r="E124" s="52"/>
      <c r="F124" s="57"/>
      <c r="G124" s="57"/>
      <c r="H124" s="57"/>
      <c r="I124" s="57"/>
      <c r="J124" s="57"/>
      <c r="K124" s="52"/>
      <c r="L124" s="57"/>
      <c r="M124" s="58"/>
      <c r="N124" s="57"/>
      <c r="S124" s="36" t="str">
        <f>IF(ISERROR(VLOOKUP(D124,$D$11:D123,1,FALSE)),"","o")</f>
        <v/>
      </c>
      <c r="T124" s="36" t="str">
        <f>IF(ISERROR(VLOOKUP(D124,D125:$D$159,1,FALSE)),"","o")</f>
        <v/>
      </c>
      <c r="U124" s="36" t="str">
        <f t="shared" si="25"/>
        <v/>
      </c>
      <c r="V124" s="36" t="str">
        <f>IF(ISERROR(VLOOKUP(L124,L$94:L123,1,FALSE)),"","o")</f>
        <v/>
      </c>
      <c r="W124" s="36" t="str">
        <f>IF(ISERROR(VLOOKUP(L124,L125:L$159,1,FALSE)),"","o")</f>
        <v/>
      </c>
      <c r="X124" s="36" t="str">
        <f t="shared" si="26"/>
        <v/>
      </c>
      <c r="Z124" s="36" t="str">
        <f>IF(ISERROR(VLOOKUP(N124,N$94:N123,1,FALSE)),"","o")</f>
        <v/>
      </c>
      <c r="AA124" s="36" t="str">
        <f>IF(ISERROR(VLOOKUP(N124,N125:PS$158,1,FALSE)),"","o")</f>
        <v/>
      </c>
      <c r="AB124" s="36" t="str">
        <f t="shared" si="27"/>
        <v/>
      </c>
      <c r="AE124" s="35" t="str">
        <f t="shared" si="47"/>
        <v/>
      </c>
      <c r="AF124" s="31" t="str">
        <f t="shared" si="48"/>
        <v/>
      </c>
      <c r="AG124" s="31" t="str">
        <f t="shared" si="49"/>
        <v/>
      </c>
      <c r="AH124" s="37" t="str">
        <f t="shared" si="50"/>
        <v xml:space="preserve">Conduite de négociations : </v>
      </c>
    </row>
    <row r="125" spans="1:34" x14ac:dyDescent="0.2">
      <c r="A125" s="52" t="s">
        <v>271</v>
      </c>
      <c r="B125" s="62"/>
      <c r="C125" s="52"/>
      <c r="D125" s="57"/>
      <c r="E125" s="52"/>
      <c r="F125" s="57"/>
      <c r="G125" s="57"/>
      <c r="H125" s="57"/>
      <c r="I125" s="57"/>
      <c r="J125" s="57"/>
      <c r="K125" s="52"/>
      <c r="L125" s="57"/>
      <c r="M125" s="58"/>
      <c r="N125" s="57"/>
      <c r="S125" s="36" t="str">
        <f>IF(ISERROR(VLOOKUP(D125,$D$11:D124,1,FALSE)),"","o")</f>
        <v/>
      </c>
      <c r="T125" s="36" t="str">
        <f>IF(ISERROR(VLOOKUP(D125,D126:$D$159,1,FALSE)),"","o")</f>
        <v/>
      </c>
      <c r="U125" s="36" t="str">
        <f t="shared" si="25"/>
        <v/>
      </c>
      <c r="V125" s="36" t="str">
        <f>IF(ISERROR(VLOOKUP(L125,L$94:L124,1,FALSE)),"","o")</f>
        <v/>
      </c>
      <c r="W125" s="36" t="str">
        <f>IF(ISERROR(VLOOKUP(L125,L126:L$159,1,FALSE)),"","o")</f>
        <v/>
      </c>
      <c r="X125" s="36" t="str">
        <f t="shared" si="26"/>
        <v/>
      </c>
      <c r="Z125" s="36" t="str">
        <f>IF(ISERROR(VLOOKUP(N125,N$94:N124,1,FALSE)),"","o")</f>
        <v/>
      </c>
      <c r="AA125" s="36" t="str">
        <f>IF(ISERROR(VLOOKUP(N125,N126:PS$158,1,FALSE)),"","o")</f>
        <v/>
      </c>
      <c r="AB125" s="36" t="str">
        <f t="shared" si="27"/>
        <v/>
      </c>
      <c r="AE125" s="35" t="str">
        <f t="shared" si="47"/>
        <v/>
      </c>
      <c r="AF125" s="31" t="str">
        <f t="shared" si="48"/>
        <v/>
      </c>
      <c r="AG125" s="31" t="str">
        <f t="shared" si="49"/>
        <v/>
      </c>
      <c r="AH125" s="37" t="str">
        <f t="shared" si="50"/>
        <v xml:space="preserve">Acquisition de nouv. clients : </v>
      </c>
    </row>
    <row r="126" spans="1:34" x14ac:dyDescent="0.2">
      <c r="A126" s="61"/>
      <c r="B126" s="62"/>
      <c r="C126" s="52"/>
      <c r="D126" s="57"/>
      <c r="E126" s="52"/>
      <c r="F126" s="57"/>
      <c r="G126" s="57"/>
      <c r="H126" s="57"/>
      <c r="I126" s="57"/>
      <c r="J126" s="57"/>
      <c r="K126" s="52"/>
      <c r="L126" s="57"/>
      <c r="M126" s="58"/>
      <c r="N126" s="57"/>
      <c r="S126" s="36" t="str">
        <f>IF(ISERROR(VLOOKUP(D126,$D$11:D125,1,FALSE)),"","o")</f>
        <v/>
      </c>
      <c r="T126" s="36" t="str">
        <f>IF(ISERROR(VLOOKUP(D126,D127:$D$159,1,FALSE)),"","o")</f>
        <v/>
      </c>
      <c r="U126" s="36" t="str">
        <f t="shared" si="25"/>
        <v/>
      </c>
      <c r="V126" s="36" t="str">
        <f>IF(ISERROR(VLOOKUP(L126,L$94:L125,1,FALSE)),"","o")</f>
        <v/>
      </c>
      <c r="W126" s="36" t="str">
        <f>IF(ISERROR(VLOOKUP(L126,L127:L$159,1,FALSE)),"","o")</f>
        <v/>
      </c>
      <c r="X126" s="36" t="str">
        <f t="shared" si="26"/>
        <v/>
      </c>
      <c r="Z126" s="36" t="str">
        <f>IF(ISERROR(VLOOKUP(N126,N$94:N125,1,FALSE)),"","o")</f>
        <v/>
      </c>
      <c r="AA126" s="36" t="str">
        <f>IF(ISERROR(VLOOKUP(N126,N127:PS$158,1,FALSE)),"","o")</f>
        <v/>
      </c>
      <c r="AB126" s="36" t="str">
        <f t="shared" si="27"/>
        <v/>
      </c>
      <c r="AE126" s="35" t="str">
        <f t="shared" si="47"/>
        <v/>
      </c>
      <c r="AF126" s="31" t="str">
        <f t="shared" si="48"/>
        <v/>
      </c>
      <c r="AG126" s="31" t="str">
        <f t="shared" si="49"/>
        <v/>
      </c>
      <c r="AH126" s="37" t="str">
        <f t="shared" si="50"/>
        <v xml:space="preserve"> </v>
      </c>
    </row>
    <row r="127" spans="1:34" x14ac:dyDescent="0.2">
      <c r="A127" s="61"/>
      <c r="B127" s="62"/>
      <c r="C127" s="52"/>
      <c r="D127" s="57"/>
      <c r="E127" s="52"/>
      <c r="F127" s="57"/>
      <c r="G127" s="57"/>
      <c r="H127" s="57"/>
      <c r="I127" s="57"/>
      <c r="J127" s="57"/>
      <c r="K127" s="52"/>
      <c r="L127" s="57"/>
      <c r="M127" s="58"/>
      <c r="N127" s="57"/>
      <c r="S127" s="36" t="str">
        <f>IF(ISERROR(VLOOKUP(D127,$D$11:D126,1,FALSE)),"","o")</f>
        <v/>
      </c>
      <c r="T127" s="36" t="str">
        <f>IF(ISERROR(VLOOKUP(D127,D128:$D$159,1,FALSE)),"","o")</f>
        <v/>
      </c>
      <c r="U127" s="36" t="str">
        <f t="shared" si="25"/>
        <v/>
      </c>
      <c r="V127" s="36" t="str">
        <f>IF(ISERROR(VLOOKUP(L127,L$94:L126,1,FALSE)),"","o")</f>
        <v/>
      </c>
      <c r="W127" s="36" t="str">
        <f>IF(ISERROR(VLOOKUP(L127,L128:L$159,1,FALSE)),"","o")</f>
        <v/>
      </c>
      <c r="X127" s="36" t="str">
        <f t="shared" si="26"/>
        <v/>
      </c>
      <c r="Z127" s="36" t="str">
        <f>IF(ISERROR(VLOOKUP(N127,N$94:N126,1,FALSE)),"","o")</f>
        <v/>
      </c>
      <c r="AA127" s="36" t="str">
        <f>IF(ISERROR(VLOOKUP(N127,N128:PS$158,1,FALSE)),"","o")</f>
        <v/>
      </c>
      <c r="AB127" s="36" t="str">
        <f t="shared" si="27"/>
        <v/>
      </c>
      <c r="AE127" s="35" t="str">
        <f t="shared" si="47"/>
        <v/>
      </c>
      <c r="AF127" s="31" t="str">
        <f t="shared" si="48"/>
        <v/>
      </c>
      <c r="AG127" s="31" t="str">
        <f t="shared" si="49"/>
        <v/>
      </c>
      <c r="AH127" s="37" t="str">
        <f t="shared" si="50"/>
        <v xml:space="preserve"> </v>
      </c>
    </row>
    <row r="128" spans="1:34" x14ac:dyDescent="0.2">
      <c r="A128" s="61"/>
      <c r="B128" s="62"/>
      <c r="C128" s="52"/>
      <c r="D128" s="57"/>
      <c r="E128" s="52"/>
      <c r="F128" s="57"/>
      <c r="G128" s="57"/>
      <c r="H128" s="57"/>
      <c r="I128" s="57"/>
      <c r="J128" s="57"/>
      <c r="K128" s="52"/>
      <c r="L128" s="57"/>
      <c r="M128" s="58"/>
      <c r="N128" s="57"/>
      <c r="S128" s="36" t="str">
        <f>IF(ISERROR(VLOOKUP(D128,$D$11:D127,1,FALSE)),"","o")</f>
        <v/>
      </c>
      <c r="T128" s="36" t="str">
        <f>IF(ISERROR(VLOOKUP(D128,D129:$D$159,1,FALSE)),"","o")</f>
        <v/>
      </c>
      <c r="U128" s="36" t="str">
        <f t="shared" si="25"/>
        <v/>
      </c>
      <c r="V128" s="36" t="str">
        <f>IF(ISERROR(VLOOKUP(L128,L$94:L127,1,FALSE)),"","o")</f>
        <v/>
      </c>
      <c r="W128" s="36" t="str">
        <f>IF(ISERROR(VLOOKUP(L128,L129:L$159,1,FALSE)),"","o")</f>
        <v/>
      </c>
      <c r="X128" s="36" t="str">
        <f t="shared" si="26"/>
        <v/>
      </c>
      <c r="Z128" s="36" t="str">
        <f>IF(ISERROR(VLOOKUP(N128,N$94:N127,1,FALSE)),"","o")</f>
        <v/>
      </c>
      <c r="AA128" s="36" t="str">
        <f>IF(ISERROR(VLOOKUP(N128,N129:PS$158,1,FALSE)),"","o")</f>
        <v/>
      </c>
      <c r="AB128" s="36" t="str">
        <f t="shared" si="27"/>
        <v/>
      </c>
      <c r="AE128" s="35" t="str">
        <f t="shared" si="47"/>
        <v/>
      </c>
      <c r="AF128" s="31" t="str">
        <f t="shared" si="48"/>
        <v/>
      </c>
      <c r="AG128" s="31" t="str">
        <f t="shared" si="49"/>
        <v/>
      </c>
      <c r="AH128" s="37" t="str">
        <f t="shared" si="50"/>
        <v xml:space="preserve"> </v>
      </c>
    </row>
    <row r="129" spans="1:34" ht="12" customHeight="1" x14ac:dyDescent="0.2">
      <c r="A129" s="52"/>
      <c r="B129" s="52"/>
      <c r="C129" s="52"/>
      <c r="D129" s="58"/>
      <c r="E129" s="52"/>
      <c r="F129" s="52"/>
      <c r="G129" s="52"/>
      <c r="H129" s="52"/>
      <c r="I129" s="52"/>
      <c r="J129" s="52"/>
      <c r="K129" s="52"/>
      <c r="L129" s="58"/>
      <c r="M129" s="58"/>
      <c r="N129" s="58"/>
      <c r="S129" s="36" t="str">
        <f>IF(ISERROR(VLOOKUP(D129,$D$11:D128,1,FALSE)),"","o")</f>
        <v/>
      </c>
      <c r="T129" s="36" t="str">
        <f>IF(ISERROR(VLOOKUP(D129,D130:$D$159,1,FALSE)),"","o")</f>
        <v/>
      </c>
      <c r="U129" s="36" t="str">
        <f t="shared" si="25"/>
        <v/>
      </c>
      <c r="V129" s="36" t="str">
        <f>IF(ISERROR(VLOOKUP(L129,L$94:L128,1,FALSE)),"","o")</f>
        <v/>
      </c>
      <c r="W129" s="36" t="str">
        <f>IF(ISERROR(VLOOKUP(L129,L130:L$159,1,FALSE)),"","o")</f>
        <v/>
      </c>
      <c r="X129" s="36" t="str">
        <f t="shared" si="26"/>
        <v/>
      </c>
      <c r="Z129" s="36" t="str">
        <f>IF(ISERROR(VLOOKUP(N129,N$94:N128,1,FALSE)),"","o")</f>
        <v/>
      </c>
      <c r="AA129" s="36" t="str">
        <f>IF(ISERROR(VLOOKUP(N129,N130:PS$158,1,FALSE)),"","o")</f>
        <v/>
      </c>
      <c r="AB129" s="36" t="str">
        <f t="shared" si="27"/>
        <v/>
      </c>
      <c r="AE129" s="35" t="str">
        <f t="shared" ref="AE129" si="51">IF(D129="","",D129)</f>
        <v/>
      </c>
      <c r="AF129" s="31" t="str">
        <f t="shared" ref="AF129" si="52">IF(L129="","",L129)</f>
        <v/>
      </c>
      <c r="AG129" s="31" t="str">
        <f t="shared" ref="AG129" si="53">IF(N129="","",N129)</f>
        <v/>
      </c>
      <c r="AH129" s="37"/>
    </row>
    <row r="130" spans="1:34" ht="15" x14ac:dyDescent="0.25">
      <c r="A130" s="48" t="s">
        <v>296</v>
      </c>
      <c r="B130" s="52"/>
      <c r="C130" s="52"/>
      <c r="D130" s="58"/>
      <c r="E130" s="52"/>
      <c r="F130" s="52"/>
      <c r="G130" s="52"/>
      <c r="H130" s="52"/>
      <c r="I130" s="52"/>
      <c r="J130" s="52"/>
      <c r="K130" s="52"/>
      <c r="L130" s="52"/>
      <c r="M130" s="52"/>
      <c r="N130" s="52"/>
      <c r="S130" s="36" t="str">
        <f>IF(ISERROR(VLOOKUP(D130,$D$11:D129,1,FALSE)),"","o")</f>
        <v/>
      </c>
      <c r="T130" s="36" t="str">
        <f>IF(ISERROR(VLOOKUP(D130,D131:$D$159,1,FALSE)),"","o")</f>
        <v/>
      </c>
      <c r="U130" s="36" t="str">
        <f t="shared" si="25"/>
        <v/>
      </c>
      <c r="V130" s="36" t="str">
        <f>IF(ISERROR(VLOOKUP(L130,L$94:L129,1,FALSE)),"","o")</f>
        <v/>
      </c>
      <c r="W130" s="36" t="str">
        <f>IF(ISERROR(VLOOKUP(L130,L131:L$159,1,FALSE)),"","o")</f>
        <v/>
      </c>
      <c r="X130" s="36" t="str">
        <f t="shared" si="26"/>
        <v/>
      </c>
      <c r="Z130" s="36" t="str">
        <f>IF(ISERROR(VLOOKUP(N130,N$94:N129,1,FALSE)),"","o")</f>
        <v/>
      </c>
      <c r="AA130" s="36" t="str">
        <f>IF(ISERROR(VLOOKUP(N130,N131:PS$158,1,FALSE)),"","o")</f>
        <v/>
      </c>
      <c r="AB130" s="36" t="str">
        <f t="shared" si="27"/>
        <v/>
      </c>
      <c r="AE130" s="35"/>
      <c r="AF130" s="31"/>
      <c r="AG130" s="31"/>
      <c r="AH130" s="37"/>
    </row>
    <row r="131" spans="1:34" x14ac:dyDescent="0.2">
      <c r="A131" s="51" t="s">
        <v>146</v>
      </c>
      <c r="B131" s="52"/>
      <c r="C131" s="52"/>
      <c r="D131" s="58"/>
      <c r="E131" s="52"/>
      <c r="F131" s="52"/>
      <c r="G131" s="52"/>
      <c r="H131" s="52"/>
      <c r="I131" s="52"/>
      <c r="J131" s="52"/>
      <c r="K131" s="52"/>
      <c r="L131" s="58"/>
      <c r="M131" s="58"/>
      <c r="N131" s="58"/>
      <c r="S131" s="36" t="str">
        <f>IF(ISERROR(VLOOKUP(D131,$D$11:D130,1,FALSE)),"","o")</f>
        <v/>
      </c>
      <c r="T131" s="36" t="str">
        <f>IF(ISERROR(VLOOKUP(D131,D132:$D$159,1,FALSE)),"","o")</f>
        <v/>
      </c>
      <c r="U131" s="36" t="str">
        <f t="shared" si="25"/>
        <v/>
      </c>
      <c r="V131" s="36" t="str">
        <f>IF(ISERROR(VLOOKUP(L131,L$94:L130,1,FALSE)),"","o")</f>
        <v/>
      </c>
      <c r="W131" s="36" t="str">
        <f>IF(ISERROR(VLOOKUP(L131,L132:L$159,1,FALSE)),"","o")</f>
        <v/>
      </c>
      <c r="X131" s="36" t="str">
        <f t="shared" si="26"/>
        <v/>
      </c>
      <c r="Z131" s="36" t="str">
        <f>IF(ISERROR(VLOOKUP(N131,N$94:N130,1,FALSE)),"","o")</f>
        <v/>
      </c>
      <c r="AA131" s="36" t="str">
        <f>IF(ISERROR(VLOOKUP(N131,N132:PS$158,1,FALSE)),"","o")</f>
        <v/>
      </c>
      <c r="AB131" s="36" t="str">
        <f t="shared" si="27"/>
        <v/>
      </c>
      <c r="AE131" s="35" t="str">
        <f t="shared" ref="AE131:AE159" si="54">IF(D131="","",D131)</f>
        <v/>
      </c>
      <c r="AF131" s="31" t="str">
        <f t="shared" ref="AF131:AF159" si="55">IF(L131="","",L131)</f>
        <v/>
      </c>
      <c r="AG131" s="31" t="str">
        <f t="shared" ref="AG131:AG159" si="56">IF(N131="","",N131)</f>
        <v/>
      </c>
      <c r="AH131" s="37"/>
    </row>
    <row r="132" spans="1:34" x14ac:dyDescent="0.2">
      <c r="A132" s="52" t="str">
        <f t="shared" ref="A132:A146" si="57">IF(A102="","",A102)</f>
        <v>Vaches laitières :</v>
      </c>
      <c r="B132" s="62"/>
      <c r="C132" s="52"/>
      <c r="D132" s="57"/>
      <c r="E132" s="52"/>
      <c r="F132" s="57"/>
      <c r="G132" s="57"/>
      <c r="H132" s="57"/>
      <c r="I132" s="57"/>
      <c r="J132" s="57"/>
      <c r="K132" s="52"/>
      <c r="L132" s="57"/>
      <c r="M132" s="58"/>
      <c r="N132" s="57"/>
      <c r="S132" s="36" t="str">
        <f>IF(ISERROR(VLOOKUP(D132,$D$11:D131,1,FALSE)),"","o")</f>
        <v/>
      </c>
      <c r="T132" s="36" t="str">
        <f>IF(ISERROR(VLOOKUP(D132,D133:$D$159,1,FALSE)),"","o")</f>
        <v/>
      </c>
      <c r="U132" s="36" t="str">
        <f t="shared" si="25"/>
        <v/>
      </c>
      <c r="V132" s="36" t="str">
        <f>IF(ISERROR(VLOOKUP(L132,L$94:L131,1,FALSE)),"","o")</f>
        <v/>
      </c>
      <c r="W132" s="36" t="str">
        <f>IF(ISERROR(VLOOKUP(L132,L133:L$159,1,FALSE)),"","o")</f>
        <v/>
      </c>
      <c r="X132" s="36" t="str">
        <f t="shared" si="26"/>
        <v/>
      </c>
      <c r="Z132" s="36" t="str">
        <f>IF(ISERROR(VLOOKUP(N132,N$94:N131,1,FALSE)),"","o")</f>
        <v/>
      </c>
      <c r="AA132" s="36" t="str">
        <f>IF(ISERROR(VLOOKUP(N132,N133:PS$158,1,FALSE)),"","o")</f>
        <v/>
      </c>
      <c r="AB132" s="36" t="str">
        <f t="shared" si="27"/>
        <v/>
      </c>
      <c r="AE132" s="35" t="str">
        <f t="shared" si="54"/>
        <v/>
      </c>
      <c r="AF132" s="31" t="str">
        <f t="shared" si="55"/>
        <v/>
      </c>
      <c r="AG132" s="31" t="str">
        <f t="shared" si="56"/>
        <v/>
      </c>
      <c r="AH132" s="37" t="str">
        <f t="shared" ref="AH132:AH146" si="58">CONCATENATE(A132," ",B132)</f>
        <v xml:space="preserve">Vaches laitières : </v>
      </c>
    </row>
    <row r="133" spans="1:34" x14ac:dyDescent="0.2">
      <c r="A133" s="52" t="str">
        <f t="shared" si="57"/>
        <v>Vaches allaitantes :</v>
      </c>
      <c r="B133" s="62"/>
      <c r="C133" s="52"/>
      <c r="D133" s="57"/>
      <c r="E133" s="52"/>
      <c r="F133" s="57"/>
      <c r="G133" s="57"/>
      <c r="H133" s="57"/>
      <c r="I133" s="57"/>
      <c r="J133" s="57"/>
      <c r="K133" s="52"/>
      <c r="L133" s="57"/>
      <c r="M133" s="58"/>
      <c r="N133" s="57"/>
      <c r="S133" s="36" t="str">
        <f>IF(ISERROR(VLOOKUP(D133,$D$11:D132,1,FALSE)),"","o")</f>
        <v/>
      </c>
      <c r="T133" s="36" t="str">
        <f>IF(ISERROR(VLOOKUP(D133,D134:$D$159,1,FALSE)),"","o")</f>
        <v/>
      </c>
      <c r="U133" s="36" t="str">
        <f t="shared" si="25"/>
        <v/>
      </c>
      <c r="V133" s="36" t="str">
        <f>IF(ISERROR(VLOOKUP(L133,L$94:L132,1,FALSE)),"","o")</f>
        <v/>
      </c>
      <c r="W133" s="36" t="str">
        <f>IF(ISERROR(VLOOKUP(L133,L134:L$159,1,FALSE)),"","o")</f>
        <v/>
      </c>
      <c r="X133" s="36" t="str">
        <f t="shared" si="26"/>
        <v/>
      </c>
      <c r="Z133" s="36" t="str">
        <f>IF(ISERROR(VLOOKUP(N133,N$94:N132,1,FALSE)),"","o")</f>
        <v/>
      </c>
      <c r="AA133" s="36" t="str">
        <f>IF(ISERROR(VLOOKUP(N133,N134:PS$158,1,FALSE)),"","o")</f>
        <v/>
      </c>
      <c r="AB133" s="36" t="str">
        <f t="shared" si="27"/>
        <v/>
      </c>
      <c r="AE133" s="35" t="str">
        <f t="shared" si="54"/>
        <v/>
      </c>
      <c r="AF133" s="31" t="str">
        <f t="shared" si="55"/>
        <v/>
      </c>
      <c r="AG133" s="31" t="str">
        <f t="shared" si="56"/>
        <v/>
      </c>
      <c r="AH133" s="37" t="str">
        <f t="shared" si="58"/>
        <v xml:space="preserve">Vaches allaitantes : </v>
      </c>
    </row>
    <row r="134" spans="1:34" x14ac:dyDescent="0.2">
      <c r="A134" s="52" t="str">
        <f t="shared" si="57"/>
        <v>Bovins d'élevage :</v>
      </c>
      <c r="B134" s="62"/>
      <c r="C134" s="52"/>
      <c r="D134" s="57"/>
      <c r="E134" s="52"/>
      <c r="F134" s="57"/>
      <c r="G134" s="57"/>
      <c r="H134" s="57"/>
      <c r="I134" s="57"/>
      <c r="J134" s="57"/>
      <c r="K134" s="52"/>
      <c r="L134" s="57"/>
      <c r="M134" s="58"/>
      <c r="N134" s="57"/>
      <c r="S134" s="36" t="str">
        <f>IF(ISERROR(VLOOKUP(D134,$D$11:D133,1,FALSE)),"","o")</f>
        <v/>
      </c>
      <c r="T134" s="36" t="str">
        <f>IF(ISERROR(VLOOKUP(D134,D135:$D$159,1,FALSE)),"","o")</f>
        <v/>
      </c>
      <c r="U134" s="36" t="str">
        <f t="shared" si="25"/>
        <v/>
      </c>
      <c r="V134" s="36" t="str">
        <f>IF(ISERROR(VLOOKUP(L134,L$94:L133,1,FALSE)),"","o")</f>
        <v/>
      </c>
      <c r="W134" s="36" t="str">
        <f>IF(ISERROR(VLOOKUP(L134,L135:L$159,1,FALSE)),"","o")</f>
        <v/>
      </c>
      <c r="X134" s="36" t="str">
        <f t="shared" si="26"/>
        <v/>
      </c>
      <c r="Z134" s="36" t="str">
        <f>IF(ISERROR(VLOOKUP(N134,N$94:N133,1,FALSE)),"","o")</f>
        <v/>
      </c>
      <c r="AA134" s="36" t="str">
        <f>IF(ISERROR(VLOOKUP(N134,N135:PS$158,1,FALSE)),"","o")</f>
        <v/>
      </c>
      <c r="AB134" s="36" t="str">
        <f t="shared" si="27"/>
        <v/>
      </c>
      <c r="AE134" s="35" t="str">
        <f t="shared" si="54"/>
        <v/>
      </c>
      <c r="AF134" s="31" t="str">
        <f t="shared" si="55"/>
        <v/>
      </c>
      <c r="AG134" s="31" t="str">
        <f t="shared" si="56"/>
        <v/>
      </c>
      <c r="AH134" s="37" t="str">
        <f t="shared" si="58"/>
        <v xml:space="preserve">Bovins d'élevage : </v>
      </c>
    </row>
    <row r="135" spans="1:34" x14ac:dyDescent="0.2">
      <c r="A135" s="52" t="str">
        <f t="shared" si="57"/>
        <v>Chevaux :</v>
      </c>
      <c r="B135" s="62"/>
      <c r="C135" s="52"/>
      <c r="D135" s="57"/>
      <c r="E135" s="52"/>
      <c r="F135" s="57"/>
      <c r="G135" s="57"/>
      <c r="H135" s="57"/>
      <c r="I135" s="57"/>
      <c r="J135" s="57"/>
      <c r="K135" s="52"/>
      <c r="L135" s="57"/>
      <c r="M135" s="58"/>
      <c r="N135" s="57"/>
      <c r="S135" s="36" t="str">
        <f>IF(ISERROR(VLOOKUP(D135,$D$11:D134,1,FALSE)),"","o")</f>
        <v/>
      </c>
      <c r="T135" s="36" t="str">
        <f>IF(ISERROR(VLOOKUP(D135,D136:$D$159,1,FALSE)),"","o")</f>
        <v/>
      </c>
      <c r="U135" s="36" t="str">
        <f t="shared" si="25"/>
        <v/>
      </c>
      <c r="V135" s="36" t="str">
        <f>IF(ISERROR(VLOOKUP(L135,L$94:L134,1,FALSE)),"","o")</f>
        <v/>
      </c>
      <c r="W135" s="36" t="str">
        <f>IF(ISERROR(VLOOKUP(L135,L136:L$159,1,FALSE)),"","o")</f>
        <v/>
      </c>
      <c r="X135" s="36" t="str">
        <f t="shared" si="26"/>
        <v/>
      </c>
      <c r="Z135" s="36" t="str">
        <f>IF(ISERROR(VLOOKUP(N135,N$94:N134,1,FALSE)),"","o")</f>
        <v/>
      </c>
      <c r="AA135" s="36" t="str">
        <f>IF(ISERROR(VLOOKUP(N135,N136:PS$158,1,FALSE)),"","o")</f>
        <v/>
      </c>
      <c r="AB135" s="36" t="str">
        <f t="shared" si="27"/>
        <v/>
      </c>
      <c r="AE135" s="35" t="str">
        <f t="shared" si="54"/>
        <v/>
      </c>
      <c r="AF135" s="31" t="str">
        <f t="shared" si="55"/>
        <v/>
      </c>
      <c r="AG135" s="31" t="str">
        <f t="shared" si="56"/>
        <v/>
      </c>
      <c r="AH135" s="37" t="str">
        <f t="shared" si="58"/>
        <v xml:space="preserve">Chevaux : </v>
      </c>
    </row>
    <row r="136" spans="1:34" x14ac:dyDescent="0.2">
      <c r="A136" s="52" t="str">
        <f t="shared" si="57"/>
        <v>Porcs :</v>
      </c>
      <c r="B136" s="62"/>
      <c r="C136" s="52"/>
      <c r="D136" s="57"/>
      <c r="E136" s="52"/>
      <c r="F136" s="57"/>
      <c r="G136" s="57"/>
      <c r="H136" s="57"/>
      <c r="I136" s="57"/>
      <c r="J136" s="57"/>
      <c r="K136" s="52"/>
      <c r="L136" s="57"/>
      <c r="M136" s="58"/>
      <c r="N136" s="57"/>
      <c r="S136" s="36" t="str">
        <f>IF(ISERROR(VLOOKUP(D136,$D$11:D135,1,FALSE)),"","o")</f>
        <v/>
      </c>
      <c r="T136" s="36" t="str">
        <f>IF(ISERROR(VLOOKUP(D136,D137:$D$159,1,FALSE)),"","o")</f>
        <v/>
      </c>
      <c r="U136" s="36" t="str">
        <f t="shared" si="25"/>
        <v/>
      </c>
      <c r="V136" s="36" t="str">
        <f>IF(ISERROR(VLOOKUP(L136,L$94:L135,1,FALSE)),"","o")</f>
        <v/>
      </c>
      <c r="W136" s="36" t="str">
        <f>IF(ISERROR(VLOOKUP(L136,L137:L$159,1,FALSE)),"","o")</f>
        <v/>
      </c>
      <c r="X136" s="36" t="str">
        <f t="shared" si="26"/>
        <v/>
      </c>
      <c r="Z136" s="36" t="str">
        <f>IF(ISERROR(VLOOKUP(N136,N$94:N135,1,FALSE)),"","o")</f>
        <v/>
      </c>
      <c r="AA136" s="36" t="str">
        <f>IF(ISERROR(VLOOKUP(N136,N137:PS$158,1,FALSE)),"","o")</f>
        <v/>
      </c>
      <c r="AB136" s="36" t="str">
        <f t="shared" si="27"/>
        <v/>
      </c>
      <c r="AE136" s="35" t="str">
        <f t="shared" si="54"/>
        <v/>
      </c>
      <c r="AF136" s="31" t="str">
        <f t="shared" si="55"/>
        <v/>
      </c>
      <c r="AG136" s="31" t="str">
        <f t="shared" si="56"/>
        <v/>
      </c>
      <c r="AH136" s="37" t="str">
        <f t="shared" si="58"/>
        <v xml:space="preserve">Porcs : </v>
      </c>
    </row>
    <row r="137" spans="1:34" x14ac:dyDescent="0.2">
      <c r="A137" s="52" t="str">
        <f t="shared" si="57"/>
        <v>Volaille :</v>
      </c>
      <c r="B137" s="62"/>
      <c r="C137" s="52"/>
      <c r="D137" s="57"/>
      <c r="E137" s="52"/>
      <c r="F137" s="57"/>
      <c r="G137" s="57"/>
      <c r="H137" s="57"/>
      <c r="I137" s="57"/>
      <c r="J137" s="57"/>
      <c r="K137" s="52"/>
      <c r="L137" s="57"/>
      <c r="M137" s="58"/>
      <c r="N137" s="57"/>
      <c r="S137" s="36" t="str">
        <f>IF(ISERROR(VLOOKUP(D137,$D$11:D136,1,FALSE)),"","o")</f>
        <v/>
      </c>
      <c r="T137" s="36" t="str">
        <f>IF(ISERROR(VLOOKUP(D137,D138:$D$159,1,FALSE)),"","o")</f>
        <v/>
      </c>
      <c r="U137" s="36" t="str">
        <f t="shared" si="25"/>
        <v/>
      </c>
      <c r="V137" s="36" t="str">
        <f>IF(ISERROR(VLOOKUP(L137,L$94:L136,1,FALSE)),"","o")</f>
        <v/>
      </c>
      <c r="W137" s="36" t="str">
        <f>IF(ISERROR(VLOOKUP(L137,L138:L$159,1,FALSE)),"","o")</f>
        <v/>
      </c>
      <c r="X137" s="36" t="str">
        <f t="shared" si="26"/>
        <v/>
      </c>
      <c r="Z137" s="36" t="str">
        <f>IF(ISERROR(VLOOKUP(N137,N$94:N136,1,FALSE)),"","o")</f>
        <v/>
      </c>
      <c r="AA137" s="36" t="str">
        <f>IF(ISERROR(VLOOKUP(N137,N138:PS$158,1,FALSE)),"","o")</f>
        <v/>
      </c>
      <c r="AB137" s="36" t="str">
        <f t="shared" si="27"/>
        <v/>
      </c>
      <c r="AE137" s="35" t="str">
        <f t="shared" si="54"/>
        <v/>
      </c>
      <c r="AF137" s="31" t="str">
        <f t="shared" si="55"/>
        <v/>
      </c>
      <c r="AG137" s="31" t="str">
        <f t="shared" si="56"/>
        <v/>
      </c>
      <c r="AH137" s="37" t="str">
        <f t="shared" si="58"/>
        <v xml:space="preserve">Volaille : </v>
      </c>
    </row>
    <row r="138" spans="1:34" x14ac:dyDescent="0.2">
      <c r="A138" s="52" t="str">
        <f t="shared" si="57"/>
        <v>Bovins d'élevage :</v>
      </c>
      <c r="B138" s="62"/>
      <c r="C138" s="52"/>
      <c r="D138" s="57"/>
      <c r="E138" s="52"/>
      <c r="F138" s="57"/>
      <c r="G138" s="57"/>
      <c r="H138" s="57"/>
      <c r="I138" s="57"/>
      <c r="J138" s="57"/>
      <c r="K138" s="52"/>
      <c r="L138" s="57"/>
      <c r="M138" s="58"/>
      <c r="N138" s="57"/>
      <c r="S138" s="36" t="str">
        <f>IF(ISERROR(VLOOKUP(D138,$D$11:D137,1,FALSE)),"","o")</f>
        <v/>
      </c>
      <c r="T138" s="36" t="str">
        <f>IF(ISERROR(VLOOKUP(D138,D139:$D$159,1,FALSE)),"","o")</f>
        <v/>
      </c>
      <c r="U138" s="36" t="str">
        <f t="shared" si="25"/>
        <v/>
      </c>
      <c r="V138" s="36" t="str">
        <f>IF(ISERROR(VLOOKUP(L138,L$94:L137,1,FALSE)),"","o")</f>
        <v/>
      </c>
      <c r="W138" s="36" t="str">
        <f>IF(ISERROR(VLOOKUP(L138,L139:L$159,1,FALSE)),"","o")</f>
        <v/>
      </c>
      <c r="X138" s="36" t="str">
        <f t="shared" si="26"/>
        <v/>
      </c>
      <c r="Z138" s="36" t="str">
        <f>IF(ISERROR(VLOOKUP(N138,N$94:N137,1,FALSE)),"","o")</f>
        <v/>
      </c>
      <c r="AA138" s="36" t="str">
        <f>IF(ISERROR(VLOOKUP(N138,N139:PS$158,1,FALSE)),"","o")</f>
        <v/>
      </c>
      <c r="AB138" s="36" t="str">
        <f t="shared" si="27"/>
        <v/>
      </c>
      <c r="AE138" s="35" t="str">
        <f t="shared" si="54"/>
        <v/>
      </c>
      <c r="AF138" s="31" t="str">
        <f t="shared" si="55"/>
        <v/>
      </c>
      <c r="AG138" s="31" t="str">
        <f t="shared" si="56"/>
        <v/>
      </c>
      <c r="AH138" s="37" t="str">
        <f t="shared" si="58"/>
        <v xml:space="preserve">Bovins d'élevage : </v>
      </c>
    </row>
    <row r="139" spans="1:34" x14ac:dyDescent="0.2">
      <c r="A139" s="52" t="str">
        <f t="shared" si="57"/>
        <v>Chevaux :</v>
      </c>
      <c r="B139" s="62"/>
      <c r="C139" s="52"/>
      <c r="D139" s="57"/>
      <c r="E139" s="52"/>
      <c r="F139" s="57"/>
      <c r="G139" s="57"/>
      <c r="H139" s="57"/>
      <c r="I139" s="57"/>
      <c r="J139" s="57"/>
      <c r="K139" s="52"/>
      <c r="L139" s="57"/>
      <c r="M139" s="58"/>
      <c r="N139" s="57"/>
      <c r="S139" s="36" t="str">
        <f>IF(ISERROR(VLOOKUP(D139,$D$11:D138,1,FALSE)),"","o")</f>
        <v/>
      </c>
      <c r="T139" s="36" t="str">
        <f>IF(ISERROR(VLOOKUP(D139,D140:$D$159,1,FALSE)),"","o")</f>
        <v/>
      </c>
      <c r="U139" s="36" t="str">
        <f t="shared" si="25"/>
        <v/>
      </c>
      <c r="V139" s="36" t="str">
        <f>IF(ISERROR(VLOOKUP(L139,L$94:L138,1,FALSE)),"","o")</f>
        <v/>
      </c>
      <c r="W139" s="36" t="str">
        <f>IF(ISERROR(VLOOKUP(L139,L140:L$159,1,FALSE)),"","o")</f>
        <v/>
      </c>
      <c r="X139" s="36" t="str">
        <f t="shared" si="26"/>
        <v/>
      </c>
      <c r="Z139" s="36" t="str">
        <f>IF(ISERROR(VLOOKUP(N139,N$94:N138,1,FALSE)),"","o")</f>
        <v/>
      </c>
      <c r="AA139" s="36" t="str">
        <f>IF(ISERROR(VLOOKUP(N139,N140:PS$158,1,FALSE)),"","o")</f>
        <v/>
      </c>
      <c r="AB139" s="36" t="str">
        <f t="shared" si="27"/>
        <v/>
      </c>
      <c r="AE139" s="35" t="str">
        <f t="shared" si="54"/>
        <v/>
      </c>
      <c r="AF139" s="31" t="str">
        <f t="shared" si="55"/>
        <v/>
      </c>
      <c r="AG139" s="31" t="str">
        <f t="shared" si="56"/>
        <v/>
      </c>
      <c r="AH139" s="37" t="str">
        <f t="shared" si="58"/>
        <v xml:space="preserve">Chevaux : </v>
      </c>
    </row>
    <row r="140" spans="1:34" x14ac:dyDescent="0.2">
      <c r="A140" s="52" t="str">
        <f t="shared" si="57"/>
        <v>Herbages :</v>
      </c>
      <c r="B140" s="62"/>
      <c r="C140" s="52"/>
      <c r="D140" s="57"/>
      <c r="E140" s="52"/>
      <c r="F140" s="57"/>
      <c r="G140" s="57"/>
      <c r="H140" s="57"/>
      <c r="I140" s="57"/>
      <c r="J140" s="57"/>
      <c r="K140" s="52"/>
      <c r="L140" s="57"/>
      <c r="M140" s="58"/>
      <c r="N140" s="57"/>
      <c r="S140" s="36" t="str">
        <f>IF(ISERROR(VLOOKUP(D140,$D$11:D139,1,FALSE)),"","o")</f>
        <v/>
      </c>
      <c r="T140" s="36" t="str">
        <f>IF(ISERROR(VLOOKUP(D140,D141:$D$159,1,FALSE)),"","o")</f>
        <v/>
      </c>
      <c r="U140" s="36" t="str">
        <f t="shared" si="25"/>
        <v/>
      </c>
      <c r="V140" s="36" t="str">
        <f>IF(ISERROR(VLOOKUP(L140,L$94:L139,1,FALSE)),"","o")</f>
        <v/>
      </c>
      <c r="W140" s="36" t="str">
        <f>IF(ISERROR(VLOOKUP(L140,L141:L$159,1,FALSE)),"","o")</f>
        <v/>
      </c>
      <c r="X140" s="36" t="str">
        <f t="shared" si="26"/>
        <v/>
      </c>
      <c r="Z140" s="36" t="str">
        <f>IF(ISERROR(VLOOKUP(N140,N$94:N139,1,FALSE)),"","o")</f>
        <v/>
      </c>
      <c r="AA140" s="36" t="str">
        <f>IF(ISERROR(VLOOKUP(N140,N141:PS$158,1,FALSE)),"","o")</f>
        <v/>
      </c>
      <c r="AB140" s="36" t="str">
        <f t="shared" si="27"/>
        <v/>
      </c>
      <c r="AE140" s="35" t="str">
        <f t="shared" si="54"/>
        <v/>
      </c>
      <c r="AF140" s="31" t="str">
        <f t="shared" si="55"/>
        <v/>
      </c>
      <c r="AG140" s="31" t="str">
        <f t="shared" si="56"/>
        <v/>
      </c>
      <c r="AH140" s="37" t="str">
        <f t="shared" si="58"/>
        <v xml:space="preserve">Herbages : </v>
      </c>
    </row>
    <row r="141" spans="1:34" x14ac:dyDescent="0.2">
      <c r="A141" s="52" t="str">
        <f t="shared" si="57"/>
        <v>Céréales :</v>
      </c>
      <c r="B141" s="62"/>
      <c r="C141" s="52"/>
      <c r="D141" s="57"/>
      <c r="E141" s="52"/>
      <c r="F141" s="57"/>
      <c r="G141" s="57"/>
      <c r="H141" s="57"/>
      <c r="I141" s="57"/>
      <c r="J141" s="57"/>
      <c r="K141" s="52"/>
      <c r="L141" s="57"/>
      <c r="M141" s="58"/>
      <c r="N141" s="57"/>
      <c r="S141" s="36" t="str">
        <f>IF(ISERROR(VLOOKUP(D141,$D$11:D140,1,FALSE)),"","o")</f>
        <v/>
      </c>
      <c r="T141" s="36" t="str">
        <f>IF(ISERROR(VLOOKUP(D141,D142:$D$159,1,FALSE)),"","o")</f>
        <v/>
      </c>
      <c r="U141" s="36" t="str">
        <f t="shared" si="25"/>
        <v/>
      </c>
      <c r="V141" s="36" t="str">
        <f>IF(ISERROR(VLOOKUP(L141,L$94:L140,1,FALSE)),"","o")</f>
        <v/>
      </c>
      <c r="W141" s="36" t="str">
        <f>IF(ISERROR(VLOOKUP(L141,L142:L$159,1,FALSE)),"","o")</f>
        <v/>
      </c>
      <c r="X141" s="36" t="str">
        <f t="shared" si="26"/>
        <v/>
      </c>
      <c r="Z141" s="36" t="str">
        <f>IF(ISERROR(VLOOKUP(N141,N$94:N140,1,FALSE)),"","o")</f>
        <v/>
      </c>
      <c r="AA141" s="36" t="str">
        <f>IF(ISERROR(VLOOKUP(N141,N142:PS$158,1,FALSE)),"","o")</f>
        <v/>
      </c>
      <c r="AB141" s="36" t="str">
        <f t="shared" si="27"/>
        <v/>
      </c>
      <c r="AE141" s="35" t="str">
        <f t="shared" si="54"/>
        <v/>
      </c>
      <c r="AF141" s="31" t="str">
        <f t="shared" si="55"/>
        <v/>
      </c>
      <c r="AG141" s="31" t="str">
        <f t="shared" si="56"/>
        <v/>
      </c>
      <c r="AH141" s="37" t="str">
        <f t="shared" si="58"/>
        <v xml:space="preserve">Céréales : </v>
      </c>
    </row>
    <row r="142" spans="1:34" x14ac:dyDescent="0.2">
      <c r="A142" s="52" t="str">
        <f t="shared" si="57"/>
        <v>Maïs :</v>
      </c>
      <c r="B142" s="62"/>
      <c r="C142" s="52"/>
      <c r="D142" s="57"/>
      <c r="E142" s="52"/>
      <c r="F142" s="57"/>
      <c r="G142" s="57"/>
      <c r="H142" s="57"/>
      <c r="I142" s="57"/>
      <c r="J142" s="57"/>
      <c r="K142" s="52"/>
      <c r="L142" s="57"/>
      <c r="M142" s="58"/>
      <c r="N142" s="57"/>
      <c r="S142" s="36" t="str">
        <f>IF(ISERROR(VLOOKUP(D142,$D$11:D141,1,FALSE)),"","o")</f>
        <v/>
      </c>
      <c r="T142" s="36" t="str">
        <f>IF(ISERROR(VLOOKUP(D142,D143:$D$159,1,FALSE)),"","o")</f>
        <v/>
      </c>
      <c r="U142" s="36" t="str">
        <f t="shared" si="25"/>
        <v/>
      </c>
      <c r="V142" s="36" t="str">
        <f>IF(ISERROR(VLOOKUP(L142,L$94:L141,1,FALSE)),"","o")</f>
        <v/>
      </c>
      <c r="W142" s="36" t="str">
        <f>IF(ISERROR(VLOOKUP(L142,L143:L$159,1,FALSE)),"","o")</f>
        <v/>
      </c>
      <c r="X142" s="36" t="str">
        <f t="shared" si="26"/>
        <v/>
      </c>
      <c r="Z142" s="36" t="str">
        <f>IF(ISERROR(VLOOKUP(N142,N$94:N141,1,FALSE)),"","o")</f>
        <v/>
      </c>
      <c r="AA142" s="36" t="str">
        <f>IF(ISERROR(VLOOKUP(N142,N143:PS$158,1,FALSE)),"","o")</f>
        <v/>
      </c>
      <c r="AB142" s="36" t="str">
        <f t="shared" si="27"/>
        <v/>
      </c>
      <c r="AE142" s="35" t="str">
        <f t="shared" si="54"/>
        <v/>
      </c>
      <c r="AF142" s="31" t="str">
        <f t="shared" si="55"/>
        <v/>
      </c>
      <c r="AG142" s="31" t="str">
        <f t="shared" si="56"/>
        <v/>
      </c>
      <c r="AH142" s="37" t="str">
        <f t="shared" si="58"/>
        <v xml:space="preserve">Maïs : </v>
      </c>
    </row>
    <row r="143" spans="1:34" x14ac:dyDescent="0.2">
      <c r="A143" s="52" t="str">
        <f t="shared" si="57"/>
        <v>Betteraves :</v>
      </c>
      <c r="B143" s="62"/>
      <c r="C143" s="52"/>
      <c r="D143" s="57"/>
      <c r="E143" s="52"/>
      <c r="F143" s="57"/>
      <c r="G143" s="57"/>
      <c r="H143" s="57"/>
      <c r="I143" s="57"/>
      <c r="J143" s="57"/>
      <c r="K143" s="52"/>
      <c r="L143" s="57"/>
      <c r="M143" s="58"/>
      <c r="N143" s="57"/>
      <c r="S143" s="36" t="str">
        <f>IF(ISERROR(VLOOKUP(D143,$D$11:D142,1,FALSE)),"","o")</f>
        <v/>
      </c>
      <c r="T143" s="36" t="str">
        <f>IF(ISERROR(VLOOKUP(D143,D144:$D$159,1,FALSE)),"","o")</f>
        <v/>
      </c>
      <c r="U143" s="36" t="str">
        <f t="shared" si="25"/>
        <v/>
      </c>
      <c r="V143" s="36" t="str">
        <f>IF(ISERROR(VLOOKUP(L143,L$94:L142,1,FALSE)),"","o")</f>
        <v/>
      </c>
      <c r="W143" s="36" t="str">
        <f>IF(ISERROR(VLOOKUP(L143,L144:L$159,1,FALSE)),"","o")</f>
        <v/>
      </c>
      <c r="X143" s="36" t="str">
        <f t="shared" si="26"/>
        <v/>
      </c>
      <c r="Z143" s="36" t="str">
        <f>IF(ISERROR(VLOOKUP(N143,N$94:N142,1,FALSE)),"","o")</f>
        <v/>
      </c>
      <c r="AA143" s="36" t="str">
        <f>IF(ISERROR(VLOOKUP(N143,N144:PS$158,1,FALSE)),"","o")</f>
        <v/>
      </c>
      <c r="AB143" s="36" t="str">
        <f t="shared" si="27"/>
        <v/>
      </c>
      <c r="AE143" s="35" t="str">
        <f t="shared" si="54"/>
        <v/>
      </c>
      <c r="AF143" s="31" t="str">
        <f t="shared" si="55"/>
        <v/>
      </c>
      <c r="AG143" s="31" t="str">
        <f t="shared" si="56"/>
        <v/>
      </c>
      <c r="AH143" s="37" t="str">
        <f t="shared" si="58"/>
        <v xml:space="preserve">Betteraves : </v>
      </c>
    </row>
    <row r="144" spans="1:34" x14ac:dyDescent="0.2">
      <c r="A144" s="52" t="str">
        <f t="shared" si="57"/>
        <v/>
      </c>
      <c r="B144" s="62"/>
      <c r="C144" s="52"/>
      <c r="D144" s="57"/>
      <c r="E144" s="52"/>
      <c r="F144" s="57"/>
      <c r="G144" s="57"/>
      <c r="H144" s="57"/>
      <c r="I144" s="57"/>
      <c r="J144" s="57"/>
      <c r="K144" s="52"/>
      <c r="L144" s="57"/>
      <c r="M144" s="58"/>
      <c r="N144" s="57"/>
      <c r="S144" s="36" t="str">
        <f>IF(ISERROR(VLOOKUP(D144,$D$11:D143,1,FALSE)),"","o")</f>
        <v/>
      </c>
      <c r="T144" s="36" t="str">
        <f>IF(ISERROR(VLOOKUP(D144,D145:$D$159,1,FALSE)),"","o")</f>
        <v/>
      </c>
      <c r="U144" s="36" t="str">
        <f t="shared" si="25"/>
        <v/>
      </c>
      <c r="V144" s="36" t="str">
        <f>IF(ISERROR(VLOOKUP(L144,L$94:L143,1,FALSE)),"","o")</f>
        <v/>
      </c>
      <c r="W144" s="36" t="str">
        <f>IF(ISERROR(VLOOKUP(L144,L145:L$159,1,FALSE)),"","o")</f>
        <v/>
      </c>
      <c r="X144" s="36" t="str">
        <f t="shared" si="26"/>
        <v/>
      </c>
      <c r="Z144" s="36" t="str">
        <f>IF(ISERROR(VLOOKUP(N144,N$94:N143,1,FALSE)),"","o")</f>
        <v/>
      </c>
      <c r="AA144" s="36" t="str">
        <f>IF(ISERROR(VLOOKUP(N144,N145:PS$158,1,FALSE)),"","o")</f>
        <v/>
      </c>
      <c r="AB144" s="36" t="str">
        <f t="shared" si="27"/>
        <v/>
      </c>
      <c r="AE144" s="35" t="str">
        <f t="shared" si="54"/>
        <v/>
      </c>
      <c r="AF144" s="31" t="str">
        <f t="shared" si="55"/>
        <v/>
      </c>
      <c r="AG144" s="31" t="str">
        <f t="shared" si="56"/>
        <v/>
      </c>
      <c r="AH144" s="37" t="str">
        <f t="shared" si="58"/>
        <v xml:space="preserve"> </v>
      </c>
    </row>
    <row r="145" spans="1:34" x14ac:dyDescent="0.2">
      <c r="A145" s="52" t="str">
        <f t="shared" si="57"/>
        <v/>
      </c>
      <c r="B145" s="62"/>
      <c r="C145" s="52"/>
      <c r="D145" s="57"/>
      <c r="E145" s="52"/>
      <c r="F145" s="57"/>
      <c r="G145" s="57"/>
      <c r="H145" s="57"/>
      <c r="I145" s="57"/>
      <c r="J145" s="57"/>
      <c r="K145" s="52"/>
      <c r="L145" s="57"/>
      <c r="M145" s="58"/>
      <c r="N145" s="57"/>
      <c r="S145" s="36" t="str">
        <f>IF(ISERROR(VLOOKUP(D145,$D$11:D144,1,FALSE)),"","o")</f>
        <v/>
      </c>
      <c r="T145" s="36" t="str">
        <f>IF(ISERROR(VLOOKUP(D145,D146:$D$159,1,FALSE)),"","o")</f>
        <v/>
      </c>
      <c r="U145" s="36" t="str">
        <f t="shared" si="25"/>
        <v/>
      </c>
      <c r="V145" s="36" t="str">
        <f>IF(ISERROR(VLOOKUP(L145,L$94:L144,1,FALSE)),"","o")</f>
        <v/>
      </c>
      <c r="W145" s="36" t="str">
        <f>IF(ISERROR(VLOOKUP(L145,L146:L$159,1,FALSE)),"","o")</f>
        <v/>
      </c>
      <c r="X145" s="36" t="str">
        <f t="shared" si="26"/>
        <v/>
      </c>
      <c r="Z145" s="36" t="str">
        <f>IF(ISERROR(VLOOKUP(N145,N$94:N144,1,FALSE)),"","o")</f>
        <v/>
      </c>
      <c r="AA145" s="36" t="str">
        <f>IF(ISERROR(VLOOKUP(N145,N146:PS$158,1,FALSE)),"","o")</f>
        <v/>
      </c>
      <c r="AB145" s="36" t="str">
        <f t="shared" si="27"/>
        <v/>
      </c>
      <c r="AE145" s="35" t="str">
        <f t="shared" si="54"/>
        <v/>
      </c>
      <c r="AF145" s="31" t="str">
        <f t="shared" si="55"/>
        <v/>
      </c>
      <c r="AG145" s="31" t="str">
        <f t="shared" si="56"/>
        <v/>
      </c>
      <c r="AH145" s="37" t="str">
        <f t="shared" si="58"/>
        <v xml:space="preserve"> </v>
      </c>
    </row>
    <row r="146" spans="1:34" x14ac:dyDescent="0.2">
      <c r="A146" s="52" t="str">
        <f t="shared" si="57"/>
        <v/>
      </c>
      <c r="B146" s="62"/>
      <c r="C146" s="52"/>
      <c r="D146" s="57"/>
      <c r="E146" s="52"/>
      <c r="F146" s="57"/>
      <c r="G146" s="57"/>
      <c r="H146" s="57"/>
      <c r="I146" s="57"/>
      <c r="J146" s="57"/>
      <c r="K146" s="52"/>
      <c r="L146" s="57"/>
      <c r="M146" s="58"/>
      <c r="N146" s="57"/>
      <c r="S146" s="36" t="str">
        <f>IF(ISERROR(VLOOKUP(D146,$D$11:D145,1,FALSE)),"","o")</f>
        <v/>
      </c>
      <c r="T146" s="36" t="str">
        <f>IF(ISERROR(VLOOKUP(D146,D147:$D$159,1,FALSE)),"","o")</f>
        <v/>
      </c>
      <c r="U146" s="36" t="str">
        <f t="shared" si="25"/>
        <v/>
      </c>
      <c r="V146" s="36" t="str">
        <f>IF(ISERROR(VLOOKUP(L146,L$94:L145,1,FALSE)),"","o")</f>
        <v/>
      </c>
      <c r="W146" s="36" t="str">
        <f>IF(ISERROR(VLOOKUP(L146,L147:L$159,1,FALSE)),"","o")</f>
        <v/>
      </c>
      <c r="X146" s="36" t="str">
        <f t="shared" si="26"/>
        <v/>
      </c>
      <c r="Z146" s="36" t="str">
        <f>IF(ISERROR(VLOOKUP(N146,N$94:N145,1,FALSE)),"","o")</f>
        <v/>
      </c>
      <c r="AA146" s="36" t="str">
        <f>IF(ISERROR(VLOOKUP(N146,N147:PS$158,1,FALSE)),"","o")</f>
        <v/>
      </c>
      <c r="AB146" s="36" t="str">
        <f t="shared" si="27"/>
        <v/>
      </c>
      <c r="AE146" s="35" t="str">
        <f t="shared" si="54"/>
        <v/>
      </c>
      <c r="AF146" s="31" t="str">
        <f t="shared" si="55"/>
        <v/>
      </c>
      <c r="AG146" s="31" t="str">
        <f t="shared" si="56"/>
        <v/>
      </c>
      <c r="AH146" s="37" t="str">
        <f t="shared" si="58"/>
        <v xml:space="preserve"> </v>
      </c>
    </row>
    <row r="147" spans="1:34" x14ac:dyDescent="0.2">
      <c r="A147" s="51" t="s">
        <v>260</v>
      </c>
      <c r="B147" s="52"/>
      <c r="C147" s="52"/>
      <c r="D147" s="58"/>
      <c r="E147" s="52"/>
      <c r="F147" s="52"/>
      <c r="G147" s="52"/>
      <c r="H147" s="52"/>
      <c r="I147" s="52"/>
      <c r="J147" s="52"/>
      <c r="K147" s="52"/>
      <c r="L147" s="58"/>
      <c r="M147" s="58"/>
      <c r="N147" s="58"/>
      <c r="S147" s="36" t="str">
        <f>IF(ISERROR(VLOOKUP(D147,$D$11:D146,1,FALSE)),"","o")</f>
        <v/>
      </c>
      <c r="T147" s="36" t="str">
        <f>IF(ISERROR(VLOOKUP(D147,D148:$D$159,1,FALSE)),"","o")</f>
        <v/>
      </c>
      <c r="U147" s="36" t="str">
        <f t="shared" si="25"/>
        <v/>
      </c>
      <c r="V147" s="36" t="str">
        <f>IF(ISERROR(VLOOKUP(L147,L$94:L146,1,FALSE)),"","o")</f>
        <v/>
      </c>
      <c r="W147" s="36" t="str">
        <f>IF(ISERROR(VLOOKUP(L147,L148:L$159,1,FALSE)),"","o")</f>
        <v/>
      </c>
      <c r="X147" s="36" t="str">
        <f t="shared" si="26"/>
        <v/>
      </c>
      <c r="Z147" s="36" t="str">
        <f>IF(ISERROR(VLOOKUP(N147,N$94:N146,1,FALSE)),"","o")</f>
        <v/>
      </c>
      <c r="AA147" s="36" t="str">
        <f>IF(ISERROR(VLOOKUP(N147,N148:PS$158,1,FALSE)),"","o")</f>
        <v/>
      </c>
      <c r="AB147" s="36" t="str">
        <f t="shared" si="27"/>
        <v/>
      </c>
      <c r="AE147" s="35" t="str">
        <f t="shared" si="54"/>
        <v/>
      </c>
      <c r="AF147" s="31" t="str">
        <f t="shared" si="55"/>
        <v/>
      </c>
      <c r="AG147" s="31" t="str">
        <f t="shared" si="56"/>
        <v/>
      </c>
      <c r="AH147" s="37"/>
    </row>
    <row r="148" spans="1:34" x14ac:dyDescent="0.2">
      <c r="A148" s="52" t="str">
        <f t="shared" ref="A148:A158" si="59">IF(A118="","",A118)</f>
        <v>Organisation du travail :</v>
      </c>
      <c r="B148" s="62"/>
      <c r="C148" s="52"/>
      <c r="D148" s="57"/>
      <c r="E148" s="52"/>
      <c r="F148" s="57"/>
      <c r="G148" s="57"/>
      <c r="H148" s="57"/>
      <c r="I148" s="57"/>
      <c r="J148" s="57"/>
      <c r="K148" s="52"/>
      <c r="L148" s="57"/>
      <c r="M148" s="58"/>
      <c r="N148" s="57"/>
      <c r="S148" s="36" t="str">
        <f>IF(ISERROR(VLOOKUP(D148,$D$11:D147,1,FALSE)),"","o")</f>
        <v/>
      </c>
      <c r="T148" s="36" t="str">
        <f>IF(ISERROR(VLOOKUP(D148,D149:$D$159,1,FALSE)),"","o")</f>
        <v/>
      </c>
      <c r="U148" s="36" t="str">
        <f t="shared" si="25"/>
        <v/>
      </c>
      <c r="V148" s="36" t="str">
        <f>IF(ISERROR(VLOOKUP(L148,L$94:L147,1,FALSE)),"","o")</f>
        <v/>
      </c>
      <c r="W148" s="36" t="str">
        <f>IF(ISERROR(VLOOKUP(L148,L149:L$159,1,FALSE)),"","o")</f>
        <v/>
      </c>
      <c r="X148" s="36" t="str">
        <f t="shared" si="26"/>
        <v/>
      </c>
      <c r="Z148" s="36" t="str">
        <f>IF(ISERROR(VLOOKUP(N148,N$94:N147,1,FALSE)),"","o")</f>
        <v/>
      </c>
      <c r="AA148" s="36" t="str">
        <f>IF(ISERROR(VLOOKUP(N148,N149:PS$158,1,FALSE)),"","o")</f>
        <v/>
      </c>
      <c r="AB148" s="36" t="str">
        <f t="shared" si="27"/>
        <v/>
      </c>
      <c r="AE148" s="35" t="str">
        <f t="shared" si="54"/>
        <v/>
      </c>
      <c r="AF148" s="31" t="str">
        <f t="shared" si="55"/>
        <v/>
      </c>
      <c r="AG148" s="31" t="str">
        <f t="shared" si="56"/>
        <v/>
      </c>
      <c r="AH148" s="37" t="str">
        <f t="shared" ref="AH148:AH158" si="60">CONCATENATE(A148," ",B148)</f>
        <v xml:space="preserve">Organisation du travail : </v>
      </c>
    </row>
    <row r="149" spans="1:34" x14ac:dyDescent="0.2">
      <c r="A149" s="52" t="str">
        <f t="shared" si="59"/>
        <v>Conduite de personnel :</v>
      </c>
      <c r="B149" s="62"/>
      <c r="C149" s="52"/>
      <c r="D149" s="57"/>
      <c r="E149" s="52"/>
      <c r="F149" s="57"/>
      <c r="G149" s="57"/>
      <c r="H149" s="57"/>
      <c r="I149" s="57"/>
      <c r="J149" s="57"/>
      <c r="K149" s="52"/>
      <c r="L149" s="57"/>
      <c r="M149" s="58"/>
      <c r="N149" s="57"/>
      <c r="S149" s="36" t="str">
        <f>IF(ISERROR(VLOOKUP(D149,$D$11:D148,1,FALSE)),"","o")</f>
        <v/>
      </c>
      <c r="T149" s="36" t="str">
        <f>IF(ISERROR(VLOOKUP(D149,D150:$D$159,1,FALSE)),"","o")</f>
        <v/>
      </c>
      <c r="U149" s="36" t="str">
        <f t="shared" si="25"/>
        <v/>
      </c>
      <c r="V149" s="36" t="str">
        <f>IF(ISERROR(VLOOKUP(L149,L$94:L148,1,FALSE)),"","o")</f>
        <v/>
      </c>
      <c r="W149" s="36" t="str">
        <f>IF(ISERROR(VLOOKUP(L149,L150:L$159,1,FALSE)),"","o")</f>
        <v/>
      </c>
      <c r="X149" s="36" t="str">
        <f t="shared" si="26"/>
        <v/>
      </c>
      <c r="Z149" s="36" t="str">
        <f>IF(ISERROR(VLOOKUP(N149,N$94:N148,1,FALSE)),"","o")</f>
        <v/>
      </c>
      <c r="AA149" s="36" t="str">
        <f>IF(ISERROR(VLOOKUP(N149,N150:PS$158,1,FALSE)),"","o")</f>
        <v/>
      </c>
      <c r="AB149" s="36" t="str">
        <f t="shared" si="27"/>
        <v/>
      </c>
      <c r="AE149" s="35" t="str">
        <f t="shared" si="54"/>
        <v/>
      </c>
      <c r="AF149" s="31" t="str">
        <f t="shared" si="55"/>
        <v/>
      </c>
      <c r="AG149" s="31" t="str">
        <f t="shared" si="56"/>
        <v/>
      </c>
      <c r="AH149" s="37" t="str">
        <f t="shared" si="60"/>
        <v xml:space="preserve">Conduite de personnel : </v>
      </c>
    </row>
    <row r="150" spans="1:34" x14ac:dyDescent="0.2">
      <c r="A150" s="52" t="str">
        <f t="shared" si="59"/>
        <v>Tenue des comptes :</v>
      </c>
      <c r="B150" s="62"/>
      <c r="C150" s="52"/>
      <c r="D150" s="57"/>
      <c r="E150" s="52"/>
      <c r="F150" s="57"/>
      <c r="G150" s="57"/>
      <c r="H150" s="57"/>
      <c r="I150" s="57"/>
      <c r="J150" s="57"/>
      <c r="K150" s="52"/>
      <c r="L150" s="57"/>
      <c r="M150" s="58"/>
      <c r="N150" s="57"/>
      <c r="S150" s="36" t="str">
        <f>IF(ISERROR(VLOOKUP(D150,$D$11:D149,1,FALSE)),"","o")</f>
        <v/>
      </c>
      <c r="T150" s="36" t="str">
        <f>IF(ISERROR(VLOOKUP(D150,D151:$D$159,1,FALSE)),"","o")</f>
        <v/>
      </c>
      <c r="U150" s="36" t="str">
        <f t="shared" si="25"/>
        <v/>
      </c>
      <c r="V150" s="36" t="str">
        <f>IF(ISERROR(VLOOKUP(L150,L$94:L149,1,FALSE)),"","o")</f>
        <v/>
      </c>
      <c r="W150" s="36" t="str">
        <f>IF(ISERROR(VLOOKUP(L150,L151:L$159,1,FALSE)),"","o")</f>
        <v/>
      </c>
      <c r="X150" s="36" t="str">
        <f t="shared" si="26"/>
        <v/>
      </c>
      <c r="Z150" s="36" t="str">
        <f>IF(ISERROR(VLOOKUP(N150,N$94:N149,1,FALSE)),"","o")</f>
        <v/>
      </c>
      <c r="AA150" s="36" t="str">
        <f>IF(ISERROR(VLOOKUP(N150,N151:PS$158,1,FALSE)),"","o")</f>
        <v/>
      </c>
      <c r="AB150" s="36" t="str">
        <f t="shared" si="27"/>
        <v/>
      </c>
      <c r="AE150" s="35" t="str">
        <f t="shared" si="54"/>
        <v/>
      </c>
      <c r="AF150" s="31" t="str">
        <f t="shared" si="55"/>
        <v/>
      </c>
      <c r="AG150" s="31" t="str">
        <f t="shared" si="56"/>
        <v/>
      </c>
      <c r="AH150" s="37" t="str">
        <f t="shared" si="60"/>
        <v xml:space="preserve">Tenue des comptes : </v>
      </c>
    </row>
    <row r="151" spans="1:34" x14ac:dyDescent="0.2">
      <c r="A151" s="52" t="str">
        <f t="shared" si="59"/>
        <v>Analyse de la comptabilité :</v>
      </c>
      <c r="B151" s="62"/>
      <c r="C151" s="52"/>
      <c r="D151" s="57"/>
      <c r="E151" s="52"/>
      <c r="F151" s="57"/>
      <c r="G151" s="57"/>
      <c r="H151" s="57"/>
      <c r="I151" s="57"/>
      <c r="J151" s="57"/>
      <c r="K151" s="52"/>
      <c r="L151" s="57"/>
      <c r="M151" s="58"/>
      <c r="N151" s="57"/>
      <c r="S151" s="36" t="str">
        <f>IF(ISERROR(VLOOKUP(D151,$D$11:D150,1,FALSE)),"","o")</f>
        <v/>
      </c>
      <c r="T151" s="36" t="str">
        <f>IF(ISERROR(VLOOKUP(D151,D152:$D$159,1,FALSE)),"","o")</f>
        <v/>
      </c>
      <c r="U151" s="36" t="str">
        <f t="shared" si="25"/>
        <v/>
      </c>
      <c r="V151" s="36" t="str">
        <f>IF(ISERROR(VLOOKUP(L151,L$94:L150,1,FALSE)),"","o")</f>
        <v/>
      </c>
      <c r="W151" s="36" t="str">
        <f>IF(ISERROR(VLOOKUP(L151,L152:L$159,1,FALSE)),"","o")</f>
        <v/>
      </c>
      <c r="X151" s="36" t="str">
        <f t="shared" si="26"/>
        <v/>
      </c>
      <c r="Z151" s="36" t="str">
        <f>IF(ISERROR(VLOOKUP(N151,N$94:N150,1,FALSE)),"","o")</f>
        <v/>
      </c>
      <c r="AA151" s="36" t="str">
        <f>IF(ISERROR(VLOOKUP(N151,N152:PS$158,1,FALSE)),"","o")</f>
        <v/>
      </c>
      <c r="AB151" s="36" t="str">
        <f t="shared" si="27"/>
        <v/>
      </c>
      <c r="AE151" s="35" t="str">
        <f t="shared" si="54"/>
        <v/>
      </c>
      <c r="AF151" s="31" t="str">
        <f t="shared" si="55"/>
        <v/>
      </c>
      <c r="AG151" s="31" t="str">
        <f t="shared" si="56"/>
        <v/>
      </c>
      <c r="AH151" s="37" t="str">
        <f t="shared" si="60"/>
        <v xml:space="preserve">Analyse de la comptabilité : </v>
      </c>
    </row>
    <row r="152" spans="1:34" x14ac:dyDescent="0.2">
      <c r="A152" s="52" t="str">
        <f t="shared" si="59"/>
        <v>Entretien du parc machines :</v>
      </c>
      <c r="B152" s="62"/>
      <c r="C152" s="52"/>
      <c r="D152" s="57"/>
      <c r="E152" s="52"/>
      <c r="F152" s="57"/>
      <c r="G152" s="57"/>
      <c r="H152" s="57"/>
      <c r="I152" s="57"/>
      <c r="J152" s="57"/>
      <c r="K152" s="52"/>
      <c r="L152" s="57"/>
      <c r="M152" s="58"/>
      <c r="N152" s="57"/>
      <c r="S152" s="36" t="str">
        <f>IF(ISERROR(VLOOKUP(D152,$D$11:D151,1,FALSE)),"","o")</f>
        <v/>
      </c>
      <c r="T152" s="36" t="str">
        <f>IF(ISERROR(VLOOKUP(D152,D153:$D$159,1,FALSE)),"","o")</f>
        <v/>
      </c>
      <c r="U152" s="36" t="str">
        <f t="shared" si="25"/>
        <v/>
      </c>
      <c r="V152" s="36" t="str">
        <f>IF(ISERROR(VLOOKUP(L152,L$94:L151,1,FALSE)),"","o")</f>
        <v/>
      </c>
      <c r="W152" s="36" t="str">
        <f>IF(ISERROR(VLOOKUP(L152,L153:L$159,1,FALSE)),"","o")</f>
        <v/>
      </c>
      <c r="X152" s="36" t="str">
        <f t="shared" si="26"/>
        <v/>
      </c>
      <c r="Z152" s="36" t="str">
        <f>IF(ISERROR(VLOOKUP(N152,N$94:N151,1,FALSE)),"","o")</f>
        <v/>
      </c>
      <c r="AA152" s="36" t="str">
        <f>IF(ISERROR(VLOOKUP(N152,N153:PS$158,1,FALSE)),"","o")</f>
        <v/>
      </c>
      <c r="AB152" s="36" t="str">
        <f t="shared" si="27"/>
        <v/>
      </c>
      <c r="AE152" s="35" t="str">
        <f t="shared" si="54"/>
        <v/>
      </c>
      <c r="AF152" s="31" t="str">
        <f t="shared" si="55"/>
        <v/>
      </c>
      <c r="AG152" s="31" t="str">
        <f t="shared" si="56"/>
        <v/>
      </c>
      <c r="AH152" s="37" t="str">
        <f t="shared" si="60"/>
        <v xml:space="preserve">Entretien du parc machines : </v>
      </c>
    </row>
    <row r="153" spans="1:34" x14ac:dyDescent="0.2">
      <c r="A153" s="52" t="str">
        <f t="shared" si="59"/>
        <v>Entretien des bâtiments :</v>
      </c>
      <c r="B153" s="62"/>
      <c r="C153" s="52"/>
      <c r="D153" s="57"/>
      <c r="E153" s="52"/>
      <c r="F153" s="57"/>
      <c r="G153" s="57"/>
      <c r="H153" s="57"/>
      <c r="I153" s="57"/>
      <c r="J153" s="57"/>
      <c r="K153" s="52"/>
      <c r="L153" s="57"/>
      <c r="M153" s="58"/>
      <c r="N153" s="57"/>
      <c r="S153" s="36" t="str">
        <f>IF(ISERROR(VLOOKUP(D153,$D$11:D152,1,FALSE)),"","o")</f>
        <v/>
      </c>
      <c r="T153" s="36" t="str">
        <f>IF(ISERROR(VLOOKUP(D153,D154:$D$159,1,FALSE)),"","o")</f>
        <v/>
      </c>
      <c r="U153" s="36" t="str">
        <f t="shared" si="25"/>
        <v/>
      </c>
      <c r="V153" s="36" t="str">
        <f>IF(ISERROR(VLOOKUP(L153,L$94:L152,1,FALSE)),"","o")</f>
        <v/>
      </c>
      <c r="W153" s="36" t="str">
        <f>IF(ISERROR(VLOOKUP(L153,L154:L$159,1,FALSE)),"","o")</f>
        <v/>
      </c>
      <c r="X153" s="36" t="str">
        <f t="shared" si="26"/>
        <v/>
      </c>
      <c r="Z153" s="36" t="str">
        <f>IF(ISERROR(VLOOKUP(N153,N$94:N152,1,FALSE)),"","o")</f>
        <v/>
      </c>
      <c r="AA153" s="36" t="str">
        <f>IF(ISERROR(VLOOKUP(N153,N154:PS$158,1,FALSE)),"","o")</f>
        <v/>
      </c>
      <c r="AB153" s="36" t="str">
        <f t="shared" si="27"/>
        <v/>
      </c>
      <c r="AE153" s="35" t="str">
        <f t="shared" si="54"/>
        <v/>
      </c>
      <c r="AF153" s="31" t="str">
        <f t="shared" si="55"/>
        <v/>
      </c>
      <c r="AG153" s="31" t="str">
        <f t="shared" si="56"/>
        <v/>
      </c>
      <c r="AH153" s="37" t="str">
        <f t="shared" si="60"/>
        <v xml:space="preserve">Entretien des bâtiments : </v>
      </c>
    </row>
    <row r="154" spans="1:34" x14ac:dyDescent="0.2">
      <c r="A154" s="52" t="str">
        <f t="shared" si="59"/>
        <v>Conduite de négociations :</v>
      </c>
      <c r="B154" s="62"/>
      <c r="C154" s="52"/>
      <c r="D154" s="57"/>
      <c r="E154" s="52"/>
      <c r="F154" s="57"/>
      <c r="G154" s="57"/>
      <c r="H154" s="57"/>
      <c r="I154" s="57"/>
      <c r="J154" s="57"/>
      <c r="K154" s="52"/>
      <c r="L154" s="57"/>
      <c r="M154" s="58"/>
      <c r="N154" s="57"/>
      <c r="S154" s="36" t="str">
        <f>IF(ISERROR(VLOOKUP(D154,$D$11:D153,1,FALSE)),"","o")</f>
        <v/>
      </c>
      <c r="T154" s="36" t="str">
        <f>IF(ISERROR(VLOOKUP(D154,D155:$D$159,1,FALSE)),"","o")</f>
        <v/>
      </c>
      <c r="U154" s="36" t="str">
        <f t="shared" si="25"/>
        <v/>
      </c>
      <c r="V154" s="36" t="str">
        <f>IF(ISERROR(VLOOKUP(L154,L$94:L153,1,FALSE)),"","o")</f>
        <v/>
      </c>
      <c r="W154" s="36" t="str">
        <f>IF(ISERROR(VLOOKUP(L154,L155:L$159,1,FALSE)),"","o")</f>
        <v/>
      </c>
      <c r="X154" s="36" t="str">
        <f t="shared" si="26"/>
        <v/>
      </c>
      <c r="Z154" s="36" t="str">
        <f>IF(ISERROR(VLOOKUP(N154,N$94:N153,1,FALSE)),"","o")</f>
        <v/>
      </c>
      <c r="AA154" s="36" t="str">
        <f>IF(ISERROR(VLOOKUP(N154,N155:PS$158,1,FALSE)),"","o")</f>
        <v/>
      </c>
      <c r="AB154" s="36" t="str">
        <f t="shared" si="27"/>
        <v/>
      </c>
      <c r="AE154" s="35" t="str">
        <f t="shared" si="54"/>
        <v/>
      </c>
      <c r="AF154" s="31" t="str">
        <f t="shared" si="55"/>
        <v/>
      </c>
      <c r="AG154" s="31" t="str">
        <f t="shared" si="56"/>
        <v/>
      </c>
      <c r="AH154" s="37" t="str">
        <f t="shared" si="60"/>
        <v xml:space="preserve">Conduite de négociations : </v>
      </c>
    </row>
    <row r="155" spans="1:34" x14ac:dyDescent="0.2">
      <c r="A155" s="52" t="str">
        <f t="shared" si="59"/>
        <v>Acquisition de nouv. clients :</v>
      </c>
      <c r="B155" s="62"/>
      <c r="C155" s="52"/>
      <c r="D155" s="57"/>
      <c r="E155" s="52"/>
      <c r="F155" s="57"/>
      <c r="G155" s="57"/>
      <c r="H155" s="57"/>
      <c r="I155" s="57"/>
      <c r="J155" s="57"/>
      <c r="K155" s="52"/>
      <c r="L155" s="57"/>
      <c r="M155" s="58"/>
      <c r="N155" s="57"/>
      <c r="S155" s="36" t="str">
        <f>IF(ISERROR(VLOOKUP(D155,$D$11:D154,1,FALSE)),"","o")</f>
        <v/>
      </c>
      <c r="T155" s="36" t="str">
        <f>IF(ISERROR(VLOOKUP(D155,D156:$D$159,1,FALSE)),"","o")</f>
        <v/>
      </c>
      <c r="U155" s="36" t="str">
        <f t="shared" si="25"/>
        <v/>
      </c>
      <c r="V155" s="36" t="str">
        <f>IF(ISERROR(VLOOKUP(L155,L$94:L154,1,FALSE)),"","o")</f>
        <v/>
      </c>
      <c r="W155" s="36" t="str">
        <f>IF(ISERROR(VLOOKUP(L155,L156:L$159,1,FALSE)),"","o")</f>
        <v/>
      </c>
      <c r="X155" s="36" t="str">
        <f t="shared" si="26"/>
        <v/>
      </c>
      <c r="Z155" s="36" t="str">
        <f>IF(ISERROR(VLOOKUP(N155,N$94:N154,1,FALSE)),"","o")</f>
        <v/>
      </c>
      <c r="AA155" s="36" t="str">
        <f>IF(ISERROR(VLOOKUP(N155,N156:PS$158,1,FALSE)),"","o")</f>
        <v/>
      </c>
      <c r="AB155" s="36" t="str">
        <f t="shared" si="27"/>
        <v/>
      </c>
      <c r="AE155" s="35" t="str">
        <f t="shared" si="54"/>
        <v/>
      </c>
      <c r="AF155" s="31" t="str">
        <f t="shared" si="55"/>
        <v/>
      </c>
      <c r="AG155" s="31" t="str">
        <f t="shared" si="56"/>
        <v/>
      </c>
      <c r="AH155" s="37" t="str">
        <f t="shared" si="60"/>
        <v xml:space="preserve">Acquisition de nouv. clients : </v>
      </c>
    </row>
    <row r="156" spans="1:34" x14ac:dyDescent="0.2">
      <c r="A156" s="52" t="str">
        <f t="shared" si="59"/>
        <v/>
      </c>
      <c r="B156" s="62"/>
      <c r="C156" s="52"/>
      <c r="D156" s="57"/>
      <c r="E156" s="52"/>
      <c r="F156" s="57"/>
      <c r="G156" s="57"/>
      <c r="H156" s="57"/>
      <c r="I156" s="57"/>
      <c r="J156" s="57"/>
      <c r="K156" s="52"/>
      <c r="L156" s="57"/>
      <c r="M156" s="58"/>
      <c r="N156" s="57"/>
      <c r="S156" s="36" t="str">
        <f>IF(ISERROR(VLOOKUP(D156,$D$11:D155,1,FALSE)),"","o")</f>
        <v/>
      </c>
      <c r="T156" s="36" t="str">
        <f>IF(ISERROR(VLOOKUP(D156,D157:$D$159,1,FALSE)),"","o")</f>
        <v/>
      </c>
      <c r="U156" s="36" t="str">
        <f t="shared" si="25"/>
        <v/>
      </c>
      <c r="V156" s="36" t="str">
        <f>IF(ISERROR(VLOOKUP(L156,L$94:L155,1,FALSE)),"","o")</f>
        <v/>
      </c>
      <c r="W156" s="36" t="str">
        <f>IF(ISERROR(VLOOKUP(L156,L157:L$159,1,FALSE)),"","o")</f>
        <v/>
      </c>
      <c r="X156" s="36" t="str">
        <f t="shared" si="26"/>
        <v/>
      </c>
      <c r="Z156" s="36" t="str">
        <f>IF(ISERROR(VLOOKUP(N156,N$94:N155,1,FALSE)),"","o")</f>
        <v/>
      </c>
      <c r="AA156" s="36" t="str">
        <f>IF(ISERROR(VLOOKUP(N156,N157:PS$158,1,FALSE)),"","o")</f>
        <v/>
      </c>
      <c r="AB156" s="36" t="str">
        <f t="shared" si="27"/>
        <v/>
      </c>
      <c r="AE156" s="35" t="str">
        <f t="shared" si="54"/>
        <v/>
      </c>
      <c r="AF156" s="31" t="str">
        <f t="shared" si="55"/>
        <v/>
      </c>
      <c r="AG156" s="31" t="str">
        <f t="shared" si="56"/>
        <v/>
      </c>
      <c r="AH156" s="37" t="str">
        <f t="shared" si="60"/>
        <v xml:space="preserve"> </v>
      </c>
    </row>
    <row r="157" spans="1:34" x14ac:dyDescent="0.2">
      <c r="A157" s="52" t="str">
        <f t="shared" si="59"/>
        <v/>
      </c>
      <c r="B157" s="62"/>
      <c r="C157" s="52"/>
      <c r="D157" s="57"/>
      <c r="E157" s="52"/>
      <c r="F157" s="57"/>
      <c r="G157" s="57"/>
      <c r="H157" s="57"/>
      <c r="I157" s="57"/>
      <c r="J157" s="57"/>
      <c r="K157" s="52"/>
      <c r="L157" s="57"/>
      <c r="M157" s="58"/>
      <c r="N157" s="57"/>
      <c r="S157" s="36" t="str">
        <f>IF(ISERROR(VLOOKUP(D157,$D$11:D156,1,FALSE)),"","o")</f>
        <v/>
      </c>
      <c r="T157" s="36" t="str">
        <f>IF(ISERROR(VLOOKUP(D157,D158:$D$159,1,FALSE)),"","o")</f>
        <v/>
      </c>
      <c r="U157" s="36" t="str">
        <f t="shared" ref="U157:U158" si="61">IF(OR(S157="o",T157="o"),"o","")</f>
        <v/>
      </c>
      <c r="V157" s="36" t="str">
        <f>IF(ISERROR(VLOOKUP(L157,L$94:L156,1,FALSE)),"","o")</f>
        <v/>
      </c>
      <c r="W157" s="36" t="str">
        <f>IF(ISERROR(VLOOKUP(L157,L158:L$159,1,FALSE)),"","o")</f>
        <v/>
      </c>
      <c r="X157" s="36" t="str">
        <f t="shared" ref="X157:X158" si="62">IF(OR(V157="o",W157="o"),"o","")</f>
        <v/>
      </c>
      <c r="Z157" s="36" t="str">
        <f>IF(ISERROR(VLOOKUP(N157,N$94:N156,1,FALSE)),"","o")</f>
        <v/>
      </c>
      <c r="AA157" s="36" t="str">
        <f>IF(ISERROR(VLOOKUP(N157,N158:PS$158,1,FALSE)),"","o")</f>
        <v/>
      </c>
      <c r="AB157" s="36" t="str">
        <f t="shared" ref="AB157:AB158" si="63">IF(OR(Z157="o",AA157="o"),"o","")</f>
        <v/>
      </c>
      <c r="AE157" s="35" t="str">
        <f t="shared" si="54"/>
        <v/>
      </c>
      <c r="AF157" s="31" t="str">
        <f t="shared" si="55"/>
        <v/>
      </c>
      <c r="AG157" s="31" t="str">
        <f t="shared" si="56"/>
        <v/>
      </c>
      <c r="AH157" s="37" t="str">
        <f t="shared" si="60"/>
        <v xml:space="preserve"> </v>
      </c>
    </row>
    <row r="158" spans="1:34" x14ac:dyDescent="0.2">
      <c r="A158" s="52" t="str">
        <f t="shared" si="59"/>
        <v/>
      </c>
      <c r="B158" s="62"/>
      <c r="C158" s="52"/>
      <c r="D158" s="57"/>
      <c r="E158" s="52"/>
      <c r="F158" s="57"/>
      <c r="G158" s="57"/>
      <c r="H158" s="57"/>
      <c r="I158" s="57"/>
      <c r="J158" s="57"/>
      <c r="K158" s="52"/>
      <c r="L158" s="57"/>
      <c r="M158" s="58"/>
      <c r="N158" s="57"/>
      <c r="S158" s="36" t="str">
        <f>IF(ISERROR(VLOOKUP(D158,$D$11:D157,1,FALSE)),"","o")</f>
        <v/>
      </c>
      <c r="T158" s="36" t="str">
        <f>IF(ISERROR(VLOOKUP(D158,D159:$D$159,1,FALSE)),"","o")</f>
        <v/>
      </c>
      <c r="U158" s="36" t="str">
        <f t="shared" si="61"/>
        <v/>
      </c>
      <c r="V158" s="36" t="str">
        <f>IF(ISERROR(VLOOKUP(L158,L$94:L157,1,FALSE)),"","o")</f>
        <v/>
      </c>
      <c r="W158" s="36" t="str">
        <f>IF(ISERROR(VLOOKUP(L158,L159:L$159,1,FALSE)),"","o")</f>
        <v/>
      </c>
      <c r="X158" s="36" t="str">
        <f t="shared" si="62"/>
        <v/>
      </c>
      <c r="Z158" s="36" t="str">
        <f>IF(ISERROR(VLOOKUP(N158,N$94:N157,1,FALSE)),"","o")</f>
        <v/>
      </c>
      <c r="AA158" s="36" t="str">
        <f>IF(ISERROR(VLOOKUP(N158,N$158:PS159,1,FALSE)),"","o")</f>
        <v/>
      </c>
      <c r="AB158" s="36" t="str">
        <f t="shared" si="63"/>
        <v/>
      </c>
      <c r="AE158" s="35" t="str">
        <f t="shared" si="54"/>
        <v/>
      </c>
      <c r="AF158" s="31" t="str">
        <f t="shared" si="55"/>
        <v/>
      </c>
      <c r="AG158" s="31" t="str">
        <f t="shared" si="56"/>
        <v/>
      </c>
      <c r="AH158" s="37" t="str">
        <f t="shared" si="60"/>
        <v xml:space="preserve"> </v>
      </c>
    </row>
    <row r="159" spans="1:34" ht="6" customHeight="1" x14ac:dyDescent="0.2">
      <c r="A159" s="52"/>
      <c r="B159" s="52"/>
      <c r="C159" s="52"/>
      <c r="D159" s="58"/>
      <c r="E159" s="52"/>
      <c r="F159" s="52"/>
      <c r="G159" s="52"/>
      <c r="H159" s="52"/>
      <c r="I159" s="52"/>
      <c r="J159" s="52"/>
      <c r="K159" s="52"/>
      <c r="L159" s="58"/>
      <c r="M159" s="58"/>
      <c r="N159" s="58"/>
      <c r="S159" s="12" t="str">
        <f>IF(ISERROR(VLOOKUP(D159,$D$95:D158,1,FALSE)),"","o")</f>
        <v/>
      </c>
      <c r="T159" s="12" t="str">
        <f>IF(ISERROR(VLOOKUP(D159,#REF!,1,FALSE)),"","o")</f>
        <v/>
      </c>
      <c r="U159" s="12" t="str">
        <f t="shared" ref="U159" si="64">IF(OR(S159="o",T159="o"),"o","")</f>
        <v/>
      </c>
      <c r="V159" s="12" t="str">
        <f>IF(ISERROR(VLOOKUP(#REF!,L$95:L159,1,FALSE)),"","o")</f>
        <v/>
      </c>
      <c r="W159" s="12" t="str">
        <f>IF(ISERROR(VLOOKUP(#REF!,#REF!,1,FALSE)),"","o")</f>
        <v/>
      </c>
      <c r="X159" s="12" t="str">
        <f t="shared" ref="X159" si="65">IF(OR(V159="o",W159="o"),"o","")</f>
        <v/>
      </c>
      <c r="Z159" s="12" t="str">
        <f>IF(ISERROR(VLOOKUP(#REF!,N$95:N159,1,FALSE)),"","o")</f>
        <v/>
      </c>
      <c r="AA159" s="12" t="str">
        <f>IF(ISERROR(VLOOKUP(#REF!,#REF!,1,FALSE)),"","o")</f>
        <v/>
      </c>
      <c r="AB159" s="12" t="str">
        <f t="shared" ref="AB159" si="66">IF(OR(Z159="o",AA159="o"),"o","")</f>
        <v/>
      </c>
      <c r="AE159" s="13" t="str">
        <f t="shared" si="54"/>
        <v/>
      </c>
      <c r="AF159" s="10" t="str">
        <f t="shared" si="55"/>
        <v/>
      </c>
      <c r="AG159" s="10" t="str">
        <f t="shared" si="56"/>
        <v/>
      </c>
    </row>
  </sheetData>
  <sheetProtection sheet="1" objects="1" scenarios="1"/>
  <mergeCells count="113">
    <mergeCell ref="S91:U91"/>
    <mergeCell ref="Z91:AB91"/>
    <mergeCell ref="Z31:AB31"/>
    <mergeCell ref="S31:U31"/>
    <mergeCell ref="V31:X31"/>
    <mergeCell ref="A91:N91"/>
    <mergeCell ref="V91:X91"/>
    <mergeCell ref="F92:J92"/>
    <mergeCell ref="A92:B92"/>
    <mergeCell ref="I35:N39"/>
    <mergeCell ref="A65:B65"/>
    <mergeCell ref="A58:B58"/>
    <mergeCell ref="F58:J58"/>
    <mergeCell ref="A87:B87"/>
    <mergeCell ref="A88:B88"/>
    <mergeCell ref="A89:B89"/>
    <mergeCell ref="F59:J59"/>
    <mergeCell ref="F62:J62"/>
    <mergeCell ref="F63:J63"/>
    <mergeCell ref="F64:J64"/>
    <mergeCell ref="F65:J65"/>
    <mergeCell ref="A81:B81"/>
    <mergeCell ref="A82:B82"/>
    <mergeCell ref="A59:B59"/>
    <mergeCell ref="Q7:Q8"/>
    <mergeCell ref="Q14:Q15"/>
    <mergeCell ref="T7:T8"/>
    <mergeCell ref="T14:T15"/>
    <mergeCell ref="A33:N33"/>
    <mergeCell ref="A30:B30"/>
    <mergeCell ref="A27:B27"/>
    <mergeCell ref="A28:B28"/>
    <mergeCell ref="A29:B29"/>
    <mergeCell ref="A13:B13"/>
    <mergeCell ref="A21:B21"/>
    <mergeCell ref="A18:B18"/>
    <mergeCell ref="A22:B22"/>
    <mergeCell ref="A14:B14"/>
    <mergeCell ref="A15:B15"/>
    <mergeCell ref="A16:B16"/>
    <mergeCell ref="A17:B17"/>
    <mergeCell ref="A6:N6"/>
    <mergeCell ref="A8:B8"/>
    <mergeCell ref="A9:B9"/>
    <mergeCell ref="A10:B10"/>
    <mergeCell ref="A23:B23"/>
    <mergeCell ref="A24:B24"/>
    <mergeCell ref="A57:N57"/>
    <mergeCell ref="I49:N52"/>
    <mergeCell ref="A56:L56"/>
    <mergeCell ref="A60:B60"/>
    <mergeCell ref="A77:B77"/>
    <mergeCell ref="A78:B78"/>
    <mergeCell ref="F74:J74"/>
    <mergeCell ref="F75:J75"/>
    <mergeCell ref="F76:J76"/>
    <mergeCell ref="F77:J77"/>
    <mergeCell ref="F78:J78"/>
    <mergeCell ref="F66:J66"/>
    <mergeCell ref="F67:J67"/>
    <mergeCell ref="F68:J68"/>
    <mergeCell ref="F69:J69"/>
    <mergeCell ref="F71:J71"/>
    <mergeCell ref="F72:J72"/>
    <mergeCell ref="F73:J73"/>
    <mergeCell ref="V57:X57"/>
    <mergeCell ref="F60:J60"/>
    <mergeCell ref="F61:J61"/>
    <mergeCell ref="A86:B86"/>
    <mergeCell ref="A80:B80"/>
    <mergeCell ref="A72:B72"/>
    <mergeCell ref="A73:B73"/>
    <mergeCell ref="A74:B74"/>
    <mergeCell ref="A75:B75"/>
    <mergeCell ref="A76:B76"/>
    <mergeCell ref="A66:B66"/>
    <mergeCell ref="A67:B67"/>
    <mergeCell ref="A68:B68"/>
    <mergeCell ref="A69:B69"/>
    <mergeCell ref="A71:B71"/>
    <mergeCell ref="A61:B61"/>
    <mergeCell ref="A62:B62"/>
    <mergeCell ref="A63:B63"/>
    <mergeCell ref="A64:B64"/>
    <mergeCell ref="F85:J85"/>
    <mergeCell ref="F86:J86"/>
    <mergeCell ref="A83:B83"/>
    <mergeCell ref="A84:B84"/>
    <mergeCell ref="A85:B85"/>
    <mergeCell ref="F87:J87"/>
    <mergeCell ref="F88:J88"/>
    <mergeCell ref="F89:J89"/>
    <mergeCell ref="F80:J80"/>
    <mergeCell ref="F81:J81"/>
    <mergeCell ref="F82:J82"/>
    <mergeCell ref="F83:J83"/>
    <mergeCell ref="F84:J84"/>
    <mergeCell ref="A32:N32"/>
    <mergeCell ref="A70:B70"/>
    <mergeCell ref="F70:J70"/>
    <mergeCell ref="A79:B79"/>
    <mergeCell ref="F79:J79"/>
    <mergeCell ref="J40:N40"/>
    <mergeCell ref="J41:N41"/>
    <mergeCell ref="J42:N42"/>
    <mergeCell ref="J43:N43"/>
    <mergeCell ref="J44:N44"/>
    <mergeCell ref="J45:N45"/>
    <mergeCell ref="J46:N46"/>
    <mergeCell ref="J47:N47"/>
    <mergeCell ref="J53:N53"/>
    <mergeCell ref="J54:N54"/>
    <mergeCell ref="J55:N55"/>
  </mergeCells>
  <conditionalFormatting sqref="A32:XFD39 A40:J47 O40:XFD47 A48:XFD52 A53:J55 O53:XFD55 A56:XFD202">
    <cfRule type="expression" dxfId="150" priority="2">
      <formula>$N$2="Rapide"</formula>
    </cfRule>
  </conditionalFormatting>
  <conditionalFormatting sqref="D94:D159">
    <cfRule type="expression" dxfId="149" priority="150">
      <formula>U94="o"</formula>
    </cfRule>
  </conditionalFormatting>
  <conditionalFormatting sqref="D95:D98 F95:J98 D102:D116 F102:J116">
    <cfRule type="expression" dxfId="148" priority="6">
      <formula>$B37&lt;&gt;""</formula>
    </cfRule>
  </conditionalFormatting>
  <conditionalFormatting sqref="F94:F159 F34:F49">
    <cfRule type="expression" dxfId="147" priority="148">
      <formula>F34&lt;&gt;""</formula>
    </cfRule>
  </conditionalFormatting>
  <conditionalFormatting sqref="F59:J89">
    <cfRule type="expression" dxfId="146" priority="107">
      <formula>OR(D59="Tout-à-fait",D59="Plutôt oui")</formula>
    </cfRule>
    <cfRule type="expression" dxfId="145" priority="104">
      <formula>X59="o"</formula>
    </cfRule>
  </conditionalFormatting>
  <conditionalFormatting sqref="F95:J159 E99:K99 D95:D159 F34:J34 F35:I35 F36:H49 I41">
    <cfRule type="expression" dxfId="144" priority="155">
      <formula>AND($A34&lt;&gt;"",$B34&lt;&gt;"")</formula>
    </cfRule>
  </conditionalFormatting>
  <conditionalFormatting sqref="F118:J126 D118:D126">
    <cfRule type="expression" dxfId="143" priority="1052">
      <formula>$B61&lt;&gt;""</formula>
    </cfRule>
  </conditionalFormatting>
  <conditionalFormatting sqref="F127:J128 F132:J133 D127:D128 D132:D133">
    <cfRule type="expression" dxfId="142" priority="1000">
      <formula>$B72&lt;&gt;""</formula>
    </cfRule>
  </conditionalFormatting>
  <conditionalFormatting sqref="F134:J146 D134:D146">
    <cfRule type="expression" dxfId="141" priority="1138">
      <formula>$B80&lt;&gt;""</formula>
    </cfRule>
  </conditionalFormatting>
  <conditionalFormatting sqref="F148:J156 D148:D156">
    <cfRule type="expression" dxfId="140" priority="1090">
      <formula>$B95&lt;&gt;""</formula>
    </cfRule>
  </conditionalFormatting>
  <conditionalFormatting sqref="F157:J158 D157:D158">
    <cfRule type="expression" dxfId="139" priority="1121">
      <formula>$B105&lt;&gt;""</formula>
    </cfRule>
  </conditionalFormatting>
  <conditionalFormatting sqref="F94:N94 D94">
    <cfRule type="expression" dxfId="138" priority="149">
      <formula>AND($A94&lt;&gt;"",$B94&lt;&gt;"")</formula>
    </cfRule>
  </conditionalFormatting>
  <conditionalFormatting sqref="F100:N101 D100:D101">
    <cfRule type="expression" dxfId="137" priority="99">
      <formula>AND($A100&lt;&gt;"",$B100&lt;&gt;"")</formula>
    </cfRule>
  </conditionalFormatting>
  <conditionalFormatting sqref="F117:N117 D117">
    <cfRule type="expression" dxfId="136" priority="69">
      <formula>AND($A117&lt;&gt;"",$B117&lt;&gt;"")</formula>
    </cfRule>
  </conditionalFormatting>
  <conditionalFormatting sqref="F131:N131 D131">
    <cfRule type="expression" dxfId="135" priority="39">
      <formula>AND($A131&lt;&gt;"",$B131&lt;&gt;"")</formula>
    </cfRule>
  </conditionalFormatting>
  <conditionalFormatting sqref="F147:N147 D147">
    <cfRule type="expression" dxfId="134" priority="15">
      <formula>AND($A147&lt;&gt;"",$B147&lt;&gt;"")</formula>
    </cfRule>
  </conditionalFormatting>
  <conditionalFormatting sqref="G94:G159">
    <cfRule type="expression" dxfId="133" priority="147">
      <formula>G94&lt;&gt;""</formula>
    </cfRule>
  </conditionalFormatting>
  <conditionalFormatting sqref="H94:H159 H34:H49">
    <cfRule type="expression" dxfId="132" priority="144">
      <formula>H34&lt;&gt;""</formula>
    </cfRule>
  </conditionalFormatting>
  <conditionalFormatting sqref="I42">
    <cfRule type="expression" dxfId="131" priority="844">
      <formula>AND($A43&lt;&gt;"",$B43&lt;&gt;"")</formula>
    </cfRule>
  </conditionalFormatting>
  <conditionalFormatting sqref="I43">
    <cfRule type="expression" dxfId="130" priority="848">
      <formula>AND($A45&lt;&gt;"",$B45&lt;&gt;"")</formula>
    </cfRule>
  </conditionalFormatting>
  <conditionalFormatting sqref="I44">
    <cfRule type="expression" dxfId="129" priority="852">
      <formula>AND($A47&lt;&gt;"",$B47&lt;&gt;"")</formula>
    </cfRule>
  </conditionalFormatting>
  <conditionalFormatting sqref="I45 I53 I55">
    <cfRule type="expression" dxfId="128" priority="856">
      <formula>AND($A49&lt;&gt;"",$B49&lt;&gt;"")</formula>
    </cfRule>
  </conditionalFormatting>
  <conditionalFormatting sqref="I46">
    <cfRule type="expression" dxfId="127" priority="131">
      <formula>AND($A51&lt;&gt;"",$B51&lt;&gt;"")</formula>
    </cfRule>
  </conditionalFormatting>
  <conditionalFormatting sqref="I47">
    <cfRule type="expression" dxfId="126" priority="132">
      <formula>AND($A53&lt;&gt;"",$B53&lt;&gt;"")</formula>
    </cfRule>
  </conditionalFormatting>
  <conditionalFormatting sqref="I54">
    <cfRule type="expression" dxfId="125" priority="874">
      <formula>AND(#REF!&lt;&gt;"",#REF!&lt;&gt;"")</formula>
    </cfRule>
  </conditionalFormatting>
  <conditionalFormatting sqref="I94:I159">
    <cfRule type="expression" dxfId="124" priority="146">
      <formula>I94&lt;&gt;""</formula>
    </cfRule>
  </conditionalFormatting>
  <conditionalFormatting sqref="I40:J40 J41:J47 J53:J55">
    <cfRule type="expression" dxfId="123" priority="133">
      <formula>AND($A39&lt;&gt;"",$B39&lt;&gt;"")</formula>
    </cfRule>
  </conditionalFormatting>
  <conditionalFormatting sqref="J94:N94">
    <cfRule type="expression" dxfId="122" priority="145">
      <formula>J94&lt;&gt;""</formula>
    </cfRule>
  </conditionalFormatting>
  <conditionalFormatting sqref="J100:N101">
    <cfRule type="expression" dxfId="121" priority="98">
      <formula>J100&lt;&gt;""</formula>
    </cfRule>
  </conditionalFormatting>
  <conditionalFormatting sqref="J117:N117">
    <cfRule type="expression" dxfId="120" priority="68">
      <formula>J117&lt;&gt;""</formula>
    </cfRule>
  </conditionalFormatting>
  <conditionalFormatting sqref="J130:N159 J95:J146">
    <cfRule type="expression" dxfId="119" priority="154">
      <formula>J95&lt;&gt;""</formula>
    </cfRule>
  </conditionalFormatting>
  <conditionalFormatting sqref="J131:N131">
    <cfRule type="expression" dxfId="118" priority="38">
      <formula>J131&lt;&gt;""</formula>
    </cfRule>
  </conditionalFormatting>
  <conditionalFormatting sqref="J147:N147">
    <cfRule type="expression" dxfId="117" priority="14">
      <formula>J147&lt;&gt;""</formula>
    </cfRule>
  </conditionalFormatting>
  <conditionalFormatting sqref="L95:L96 L106:L107 L34 L48">
    <cfRule type="expression" dxfId="116" priority="158">
      <formula>AM36="o"</formula>
    </cfRule>
  </conditionalFormatting>
  <conditionalFormatting sqref="L95:L158">
    <cfRule type="expression" dxfId="115" priority="19">
      <formula>X95="o"</formula>
    </cfRule>
  </conditionalFormatting>
  <conditionalFormatting sqref="L95:L159">
    <cfRule type="expression" dxfId="114" priority="135">
      <formula>OR(I95="x",J95="x")</formula>
    </cfRule>
  </conditionalFormatting>
  <conditionalFormatting sqref="L97:L100">
    <cfRule type="expression" dxfId="113" priority="950">
      <formula>AM106="o"</formula>
    </cfRule>
  </conditionalFormatting>
  <conditionalFormatting sqref="L101:L103">
    <cfRule type="expression" dxfId="112" priority="95">
      <formula>AM103="o"</formula>
    </cfRule>
  </conditionalFormatting>
  <conditionalFormatting sqref="L106:L107">
    <cfRule type="expression" dxfId="111" priority="96">
      <formula>AM108="o"</formula>
    </cfRule>
  </conditionalFormatting>
  <conditionalFormatting sqref="L111:L112">
    <cfRule type="expression" dxfId="110" priority="88">
      <formula>AM113="o"</formula>
    </cfRule>
  </conditionalFormatting>
  <conditionalFormatting sqref="L117:L119">
    <cfRule type="expression" dxfId="109" priority="65">
      <formula>AM119="o"</formula>
    </cfRule>
  </conditionalFormatting>
  <conditionalFormatting sqref="L122:L123">
    <cfRule type="expression" dxfId="108" priority="66">
      <formula>AM124="o"</formula>
    </cfRule>
  </conditionalFormatting>
  <conditionalFormatting sqref="L131:L133">
    <cfRule type="expression" dxfId="107" priority="35">
      <formula>AM133="o"</formula>
    </cfRule>
  </conditionalFormatting>
  <conditionalFormatting sqref="L136:L137">
    <cfRule type="expression" dxfId="106" priority="36">
      <formula>AM138="o"</formula>
    </cfRule>
  </conditionalFormatting>
  <conditionalFormatting sqref="L141:L142">
    <cfRule type="expression" dxfId="105" priority="28">
      <formula>AM143="o"</formula>
    </cfRule>
  </conditionalFormatting>
  <conditionalFormatting sqref="L147:L149">
    <cfRule type="expression" dxfId="104" priority="11">
      <formula>AM149="o"</formula>
    </cfRule>
  </conditionalFormatting>
  <conditionalFormatting sqref="L152:L153">
    <cfRule type="expression" dxfId="103" priority="12">
      <formula>AM154="o"</formula>
    </cfRule>
  </conditionalFormatting>
  <conditionalFormatting sqref="L159">
    <cfRule type="expression" dxfId="102" priority="54">
      <formula>#REF!="o"</formula>
    </cfRule>
  </conditionalFormatting>
  <conditionalFormatting sqref="N95:N97 N106:N108">
    <cfRule type="expression" dxfId="101" priority="168">
      <formula>AO96="o"</formula>
    </cfRule>
  </conditionalFormatting>
  <conditionalFormatting sqref="N95:N158">
    <cfRule type="expression" dxfId="100" priority="160">
      <formula>AB95="o"</formula>
    </cfRule>
  </conditionalFormatting>
  <conditionalFormatting sqref="N95:N159">
    <cfRule type="expression" dxfId="99" priority="134">
      <formula>OR(F95="x",G95="x")</formula>
    </cfRule>
  </conditionalFormatting>
  <conditionalFormatting sqref="N98:N101">
    <cfRule type="expression" dxfId="98" priority="934">
      <formula>AO106="o"</formula>
    </cfRule>
  </conditionalFormatting>
  <conditionalFormatting sqref="N101:N104">
    <cfRule type="expression" dxfId="97" priority="94">
      <formula>AO102="o"</formula>
    </cfRule>
  </conditionalFormatting>
  <conditionalFormatting sqref="N102">
    <cfRule type="expression" dxfId="96" priority="937">
      <formula>AO109="o"</formula>
    </cfRule>
  </conditionalFormatting>
  <conditionalFormatting sqref="N103:N159 L101:L159">
    <cfRule type="expression" dxfId="95" priority="997">
      <formula>#REF!="o"</formula>
    </cfRule>
  </conditionalFormatting>
  <conditionalFormatting sqref="N106:N108">
    <cfRule type="expression" dxfId="94" priority="97">
      <formula>AO107="o"</formula>
    </cfRule>
  </conditionalFormatting>
  <conditionalFormatting sqref="N111:N113">
    <cfRule type="expression" dxfId="93" priority="89">
      <formula>AO112="o"</formula>
    </cfRule>
  </conditionalFormatting>
  <conditionalFormatting sqref="N115 N127 N145 N157 N34 N48">
    <cfRule type="expression" dxfId="92" priority="153">
      <formula>AO35="o"</formula>
    </cfRule>
  </conditionalFormatting>
  <conditionalFormatting sqref="N117">
    <cfRule type="expression" dxfId="91" priority="78">
      <formula>AO125="o"</formula>
    </cfRule>
  </conditionalFormatting>
  <conditionalFormatting sqref="N117:N120">
    <cfRule type="expression" dxfId="90" priority="64">
      <formula>AO118="o"</formula>
    </cfRule>
  </conditionalFormatting>
  <conditionalFormatting sqref="N118">
    <cfRule type="expression" dxfId="89" priority="79">
      <formula>AO125="o"</formula>
    </cfRule>
  </conditionalFormatting>
  <conditionalFormatting sqref="N122:N124">
    <cfRule type="expression" dxfId="88" priority="67">
      <formula>AO123="o"</formula>
    </cfRule>
  </conditionalFormatting>
  <conditionalFormatting sqref="N131">
    <cfRule type="expression" dxfId="87" priority="52">
      <formula>AO139="o"</formula>
    </cfRule>
  </conditionalFormatting>
  <conditionalFormatting sqref="N131:N134">
    <cfRule type="expression" dxfId="86" priority="34">
      <formula>AO132="o"</formula>
    </cfRule>
  </conditionalFormatting>
  <conditionalFormatting sqref="N132">
    <cfRule type="expression" dxfId="85" priority="53">
      <formula>AO139="o"</formula>
    </cfRule>
  </conditionalFormatting>
  <conditionalFormatting sqref="N136:N138">
    <cfRule type="expression" dxfId="84" priority="37">
      <formula>AO137="o"</formula>
    </cfRule>
  </conditionalFormatting>
  <conditionalFormatting sqref="N141:N143">
    <cfRule type="expression" dxfId="83" priority="29">
      <formula>AO142="o"</formula>
    </cfRule>
  </conditionalFormatting>
  <conditionalFormatting sqref="N147">
    <cfRule type="expression" dxfId="82" priority="24">
      <formula>AO155="o"</formula>
    </cfRule>
  </conditionalFormatting>
  <conditionalFormatting sqref="N147:N150">
    <cfRule type="expression" dxfId="81" priority="10">
      <formula>AO148="o"</formula>
    </cfRule>
  </conditionalFormatting>
  <conditionalFormatting sqref="N148">
    <cfRule type="expression" dxfId="80" priority="25">
      <formula>AO155="o"</formula>
    </cfRule>
  </conditionalFormatting>
  <conditionalFormatting sqref="N152:N154">
    <cfRule type="expression" dxfId="79" priority="13">
      <formula>AO153="o"</formula>
    </cfRule>
  </conditionalFormatting>
  <conditionalFormatting sqref="P1:R3">
    <cfRule type="expression" dxfId="78" priority="1131">
      <formula>#REF!="Approfondie"</formula>
    </cfRule>
  </conditionalFormatting>
  <conditionalFormatting sqref="P4:XFD202">
    <cfRule type="expression" dxfId="77" priority="1132">
      <formula>$N$2="Approfondie"</formula>
    </cfRule>
  </conditionalFormatting>
  <dataValidations count="16">
    <dataValidation type="list" allowBlank="1" showInputMessage="1" showErrorMessage="1" prompt="Sélectionner l'option qui vous convient pour cette page._x000a_A tout moment, vous pouvez modifier ce choix même si des données ont déjà été saisie dans l'autre option." sqref="N2" xr:uid="{6CEF58F2-B374-4AE3-9DC2-8C0581355BB1}">
      <formula1>"Rapide,Approfondie"</formula1>
    </dataValidation>
    <dataValidation type="list" allowBlank="1" showInputMessage="1" showErrorMessage="1" prompt="Dans cette colonne, saisissez une fois chacun des chiffres suivant : 1, 2, 3, 4._x000a_Si la cellule s'affiche en rouge, cela signifie que vous avez saisis plusieurs fois le même chiffre." sqref="N34 L34 N95:N98 L95:L98 L101:L129 N101:N129 L131:L159 N131:N159" xr:uid="{C7FA952E-8070-4EBE-829B-15D6235472E3}">
      <formula1>"1,2,3,4"</formula1>
    </dataValidation>
    <dataValidation type="textLength" allowBlank="1" showInputMessage="1" showErrorMessage="1" prompt="Saisissez un texte de max. 50 caractères" sqref="S26:U29 Q16:Q21 Q9:Q11 T16:T22 T9:T12 S8:S13 U8:U13 S18:S22 U18:U22" xr:uid="{C4C41F1F-2F68-4EAE-B27C-90D37DC8303F}">
      <formula1>0</formula1>
      <formula2>50</formula2>
    </dataValidation>
    <dataValidation type="textLength" allowBlank="1" showInputMessage="1" showErrorMessage="1" sqref="B159 B94 B34:B49 B100:B101 B117 B129:B131 B147 A59:A89" xr:uid="{74163B79-14D6-4B90-8ED1-903BF013ECE9}">
      <formula1>0</formula1>
      <formula2>50</formula2>
    </dataValidation>
    <dataValidation type="list" allowBlank="1" showInputMessage="1" showErrorMessage="1" prompt="Pour chaque ligne dont les cellules sont en jaune, saisissez un x dans la colonne la plus adaptée : _x000a_-- : importante faiblesse_x000a_- : légère faiblesse_x000a_0 : neutre_x000a_+ : légère force_x000a_++ : importante force" sqref="F95:J98 F102:J116 F132:J146 F118:J128 F148:J158" xr:uid="{57DA70D7-80F6-4CBF-AB68-762FCFB661D5}">
      <formula1>"x"</formula1>
    </dataValidation>
    <dataValidation type="list" allowBlank="1" showInputMessage="1" showErrorMessage="1" prompt="Dans cette colonne, saisissez une fois chacun des chiffres suivant : 1, 2, 3, 4, 5, 6. _x000a_Si la cellule s'affiche en rouge, cela signifie que vous avez saisis plusieurs fois le même chiffre." sqref="D148:D158 D102:D116 D132:D146 D95:D98 D118:D128 F59:J89" xr:uid="{CCE4EAE4-3BC5-4CA6-A68A-FF89A49B2B64}">
      <formula1>"1,2,3,4,5,6"</formula1>
    </dataValidation>
    <dataValidation allowBlank="1" showInputMessage="1" showErrorMessage="1" prompt="Dans cette colonne, saisissez une fois chacun des chiffres suivant : 1, 2, 3, 4._x000a_Si la cellule s'affiche en rouge, cela signifie que vous avez saisis plusieurs fois le même chiffre." sqref="I35 J53:J55 K48:N52 J40:J47" xr:uid="{02108EBB-1ACA-42A6-9B38-2C662EB1F6D3}"/>
    <dataValidation type="list" allowBlank="1" showInputMessage="1" showErrorMessage="1" sqref="B89 D89" xr:uid="{4ECEE049-7EB0-4D53-95E9-5197C548DF7E}">
      <mc:AlternateContent xmlns:x12ac="http://schemas.microsoft.com/office/spreadsheetml/2011/1/ac" xmlns:mc="http://schemas.openxmlformats.org/markup-compatibility/2006">
        <mc:Choice Requires="x12ac">
          <x12ac:list>"Tout-à-fait, Plutôt oui",Plutôt non,Pas du tout</x12ac:list>
        </mc:Choice>
        <mc:Fallback>
          <formula1>"Tout-à-fait, Plutôt oui,Plutôt non,Pas du tout"</formula1>
        </mc:Fallback>
      </mc:AlternateContent>
    </dataValidation>
    <dataValidation type="list" allowBlank="1" showInputMessage="1" showErrorMessage="1" sqref="B60:B88 D59:D88" xr:uid="{08E20CFF-F7DF-4072-9BD9-EC6B8F2ECEF2}">
      <formula1>"Tout-à-fait,Plutôt oui,Plutôt non,Pas du tout"</formula1>
    </dataValidation>
    <dataValidation type="list" allowBlank="1" showInputMessage="1" showErrorMessage="1" prompt="Si le texte à droite est pertinent pour vous, sélectionner une option. Sinon, laisser vide." sqref="B95" xr:uid="{875B1FD4-CCBD-4B67-BFC9-2363FC77497D}">
      <formula1>"Aucune,AFP,CFC,Brevet,Maîtrise,HES/EPF"</formula1>
    </dataValidation>
    <dataValidation allowBlank="1" showInputMessage="1" showErrorMessage="1" prompt="Saisir une branche de production" sqref="A114:A116" xr:uid="{3EE9D7F5-8AC7-4733-A187-3B3D1B93C4B1}"/>
    <dataValidation allowBlank="1" showInputMessage="1" showErrorMessage="1" prompt="Si le texte à droite est pertinent pour vous, saisir le nom de la formation. Sinon, laisser vide." sqref="B96:B98" xr:uid="{ABAFA2FC-4EDF-4652-8CF7-D1B39F293A90}"/>
    <dataValidation type="list" allowBlank="1" showInputMessage="1" showErrorMessage="1" prompt="Si le texte à droite est pertinent pour vous, sélectionner une option. _x000a_Si non, laisser vide." sqref="B102:B116 B118:B128" xr:uid="{D1827B29-6F4D-4944-966D-4047E9F3A4CC}">
      <formula1>"Très bon niveau de compétence,Bon niveau de compétence,Niveau de compétence moyen,Niveau de compétence plutôt faible,Très faible niveau de compétence"</formula1>
    </dataValidation>
    <dataValidation type="list" allowBlank="1" showInputMessage="1" showErrorMessage="1" prompt="Si le texte à droite est pertinent pour vous, sélectionner une option. _x000a_Si non, laisser vide." sqref="B132:B146 B148:B158" xr:uid="{BBDEABA3-9721-4779-A79F-E11C284FE40B}">
      <formula1>"Passionné,Très motivé,Plutôt motivé,Peu motivé,Pas du tout motivé"</formula1>
    </dataValidation>
    <dataValidation allowBlank="1" showInputMessage="1" showErrorMessage="1" prompt="Saisir une activité / tâche" sqref="A126:A128" xr:uid="{2B5D5B4A-98CD-404F-A47A-B0F70CCE4BB9}"/>
    <dataValidation allowBlank="1" showInputMessage="1" showErrorMessage="1" prompt="Saisir un chiffre entre 1 et 100 correspondant à l'une des valeurs à gauche" sqref="I40:I47 I53:I55" xr:uid="{3F361303-363D-4E39-A4CC-30D9717A5248}"/>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1b D'où partons-nous ? L'exploiant-e&amp;R&amp;D</oddFooter>
  </headerFooter>
  <rowBreaks count="3" manualBreakCount="3">
    <brk id="31" max="16383" man="1"/>
    <brk id="56" max="16383" man="1"/>
    <brk id="9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B5CA5-ABA8-4361-B06E-66DC234E0789}">
  <dimension ref="A1:AM85"/>
  <sheetViews>
    <sheetView showGridLines="0" workbookViewId="0">
      <selection activeCell="P9" sqref="P9"/>
    </sheetView>
  </sheetViews>
  <sheetFormatPr baseColWidth="10" defaultColWidth="0" defaultRowHeight="0" customHeight="1" zeroHeight="1" x14ac:dyDescent="0.2"/>
  <cols>
    <col min="1" max="1" width="52" style="3" customWidth="1"/>
    <col min="2" max="2" width="17.140625" style="3" customWidth="1"/>
    <col min="3" max="3" width="17.85546875" style="3" customWidth="1"/>
    <col min="4" max="4" width="0.7109375" style="3" customWidth="1"/>
    <col min="5" max="9" width="4.85546875" style="3" customWidth="1"/>
    <col min="10" max="10" width="0.7109375" style="3" customWidth="1"/>
    <col min="11" max="11" width="13" style="12" customWidth="1"/>
    <col min="12" max="12" width="0.7109375" style="12" customWidth="1"/>
    <col min="13" max="13" width="15.28515625" style="12" customWidth="1"/>
    <col min="14" max="14" width="0.7109375" style="18" customWidth="1"/>
    <col min="15" max="15" width="4.42578125" style="3" customWidth="1"/>
    <col min="16" max="16" width="94.85546875" style="3" customWidth="1"/>
    <col min="17" max="17" width="1.42578125" style="3" customWidth="1"/>
    <col min="18" max="18" width="10.85546875" style="3" customWidth="1"/>
    <col min="19" max="19" width="94.85546875" style="3" customWidth="1"/>
    <col min="20" max="23" width="10.85546875" style="3" customWidth="1"/>
    <col min="24" max="24" width="2.85546875" style="3" customWidth="1"/>
    <col min="25" max="27" width="10.85546875" style="3" customWidth="1"/>
    <col min="28" max="28" width="2.85546875" style="3" customWidth="1"/>
    <col min="29" max="29" width="8.140625" style="3" customWidth="1"/>
    <col min="30" max="32" width="13.28515625" style="10" customWidth="1"/>
    <col min="33" max="33" width="63.5703125" style="3" customWidth="1"/>
    <col min="34" max="34" width="8.140625" style="3" customWidth="1"/>
    <col min="35" max="36" width="8.140625" style="3" hidden="1" customWidth="1"/>
    <col min="37" max="37" width="55.140625" style="3" hidden="1" customWidth="1"/>
    <col min="38" max="16384" width="8.140625" style="3" hidden="1"/>
  </cols>
  <sheetData>
    <row r="1" spans="1:39" s="42" customFormat="1" ht="4.5" customHeight="1" x14ac:dyDescent="0.25">
      <c r="K1" s="43"/>
      <c r="L1" s="43"/>
      <c r="M1" s="43"/>
      <c r="N1" s="17"/>
      <c r="AD1" s="47"/>
      <c r="AE1" s="47"/>
      <c r="AF1" s="47"/>
    </row>
    <row r="2" spans="1:39" s="44" customFormat="1" ht="15" customHeight="1" x14ac:dyDescent="0.25">
      <c r="A2" s="42"/>
      <c r="B2" s="42"/>
      <c r="C2" s="42"/>
      <c r="D2" s="42"/>
      <c r="E2" s="42"/>
      <c r="F2" s="3"/>
      <c r="G2"/>
      <c r="H2"/>
      <c r="I2" s="6"/>
      <c r="J2" s="6"/>
      <c r="K2" s="45" t="s">
        <v>275</v>
      </c>
      <c r="L2" s="6"/>
      <c r="M2" s="23" t="s">
        <v>195</v>
      </c>
      <c r="N2" s="17"/>
      <c r="P2" s="42"/>
      <c r="AD2" s="46"/>
      <c r="AE2" s="46"/>
      <c r="AF2" s="46"/>
    </row>
    <row r="3" spans="1:39" s="42" customFormat="1" ht="7.5" customHeight="1" x14ac:dyDescent="0.25">
      <c r="K3" s="43"/>
      <c r="L3" s="43"/>
      <c r="M3" s="43"/>
      <c r="N3" s="17"/>
      <c r="AD3" s="47"/>
      <c r="AE3" s="47"/>
      <c r="AF3" s="47"/>
    </row>
    <row r="4" spans="1:39" customFormat="1" ht="26.25" customHeight="1" x14ac:dyDescent="0.45">
      <c r="A4" s="39" t="s">
        <v>314</v>
      </c>
      <c r="B4" s="40"/>
      <c r="C4" s="41"/>
      <c r="D4" s="41"/>
      <c r="E4" s="41"/>
      <c r="F4" s="41"/>
      <c r="G4" s="41"/>
      <c r="H4" s="41"/>
      <c r="I4" s="41"/>
      <c r="J4" s="41"/>
      <c r="K4" s="41"/>
      <c r="L4" s="41"/>
      <c r="M4" s="41"/>
      <c r="N4" s="17"/>
      <c r="P4" s="3"/>
      <c r="AD4" s="5"/>
      <c r="AE4" s="5"/>
      <c r="AF4" s="5"/>
    </row>
    <row r="5" spans="1:39" s="6" customFormat="1" ht="4.5" customHeight="1" x14ac:dyDescent="0.25">
      <c r="C5" s="20"/>
      <c r="D5" s="20"/>
      <c r="E5" s="20"/>
      <c r="F5" s="20"/>
      <c r="G5" s="20"/>
      <c r="H5" s="20"/>
      <c r="I5" s="20"/>
      <c r="J5" s="20"/>
      <c r="K5" s="20"/>
      <c r="L5" s="20"/>
      <c r="M5" s="20"/>
      <c r="N5" s="21"/>
      <c r="P5" s="20"/>
      <c r="AD5" s="22"/>
      <c r="AE5" s="22"/>
      <c r="AF5" s="22"/>
    </row>
    <row r="6" spans="1:39" customFormat="1" ht="18.75" hidden="1" x14ac:dyDescent="0.3">
      <c r="A6" s="228" t="s">
        <v>309</v>
      </c>
      <c r="B6" s="228"/>
      <c r="C6" s="228"/>
      <c r="D6" s="228"/>
      <c r="E6" s="228"/>
      <c r="F6" s="228"/>
      <c r="G6" s="228"/>
      <c r="H6" s="228"/>
      <c r="I6" s="228"/>
      <c r="J6" s="228"/>
      <c r="K6" s="228"/>
      <c r="L6" s="228"/>
      <c r="M6" s="228"/>
      <c r="N6" s="17"/>
      <c r="P6" s="2" t="str">
        <f>A7</f>
        <v>Quelles sont les principales opportunités du contexte pour l'exploitation ?</v>
      </c>
      <c r="S6" s="2"/>
      <c r="AD6" s="5"/>
      <c r="AE6" s="5"/>
      <c r="AF6" s="5"/>
    </row>
    <row r="7" spans="1:39" customFormat="1" ht="15.75" customHeight="1" thickBot="1" x14ac:dyDescent="0.3">
      <c r="A7" s="48" t="s">
        <v>363</v>
      </c>
      <c r="B7" s="49"/>
      <c r="H7" s="1"/>
      <c r="N7" s="17"/>
      <c r="P7" s="239" t="s">
        <v>312</v>
      </c>
      <c r="S7" s="239"/>
      <c r="AD7" s="5"/>
      <c r="AE7" s="5"/>
      <c r="AF7" s="5"/>
      <c r="AG7" s="3"/>
      <c r="AJ7" s="3"/>
      <c r="AK7" s="3"/>
    </row>
    <row r="8" spans="1:39" customFormat="1" ht="15.75" customHeight="1" thickBot="1" x14ac:dyDescent="0.3">
      <c r="A8" s="224" t="str">
        <f>IF(AG9&lt;&gt;"",AG9,IF(P9&lt;&gt;"",P9,""))</f>
        <v/>
      </c>
      <c r="B8" s="225"/>
      <c r="N8" s="17"/>
      <c r="P8" s="240"/>
      <c r="Q8" s="3"/>
      <c r="S8" s="239"/>
      <c r="AD8" s="5"/>
      <c r="AE8" s="5"/>
      <c r="AF8" s="29"/>
      <c r="AG8" s="27" t="str">
        <f>P6</f>
        <v>Quelles sont les principales opportunités du contexte pour l'exploitation ?</v>
      </c>
      <c r="AH8" s="3"/>
      <c r="AI8" s="3"/>
      <c r="AJ8" s="2"/>
    </row>
    <row r="9" spans="1:39" customFormat="1" ht="15.75" customHeight="1" thickBot="1" x14ac:dyDescent="0.3">
      <c r="A9" s="224" t="str">
        <f>IF(AG10&lt;&gt;"",AG10,IF(P10&lt;&gt;"",P10,""))</f>
        <v/>
      </c>
      <c r="B9" s="225"/>
      <c r="N9" s="17"/>
      <c r="P9" s="16"/>
      <c r="Q9" s="3"/>
      <c r="AD9" s="5"/>
      <c r="AE9" s="5"/>
      <c r="AF9" s="29">
        <v>1</v>
      </c>
      <c r="AG9" s="28" t="str">
        <f>IFERROR(VLOOKUP(AF9,$AE$34:$AG$84,3,FALSE),"")</f>
        <v/>
      </c>
      <c r="AH9" s="3"/>
      <c r="AI9" s="3"/>
      <c r="AJ9" s="26"/>
      <c r="AK9" s="20"/>
    </row>
    <row r="10" spans="1:39" customFormat="1" ht="15.75" customHeight="1" thickBot="1" x14ac:dyDescent="0.3">
      <c r="A10" s="224" t="str">
        <f>IF(AG11&lt;&gt;"",AG11,IF(P11&lt;&gt;"",P11,""))</f>
        <v/>
      </c>
      <c r="B10" s="225"/>
      <c r="N10" s="17"/>
      <c r="P10" s="16"/>
      <c r="Q10" s="3"/>
      <c r="U10" s="2"/>
      <c r="Y10" s="2"/>
      <c r="AD10" s="5"/>
      <c r="AE10" s="5"/>
      <c r="AF10" s="29">
        <v>2</v>
      </c>
      <c r="AG10" s="28" t="str">
        <f>IFERROR(VLOOKUP(AF10,$AE$34:$AG$84,3,FALSE),"")</f>
        <v/>
      </c>
      <c r="AH10" s="3"/>
      <c r="AI10" s="3"/>
      <c r="AJ10" s="26"/>
      <c r="AK10" s="20"/>
      <c r="AL10" s="3"/>
      <c r="AM10" s="3"/>
    </row>
    <row r="11" spans="1:39" customFormat="1" ht="15" x14ac:dyDescent="0.25">
      <c r="A11" s="3"/>
      <c r="B11" s="3"/>
      <c r="N11" s="17"/>
      <c r="P11" s="16"/>
      <c r="Q11" s="3"/>
      <c r="AD11" s="5"/>
      <c r="AE11" s="5"/>
      <c r="AF11" s="31">
        <v>3</v>
      </c>
      <c r="AG11" s="28" t="str">
        <f>IFERROR(VLOOKUP(AF11,$AE$34:$AG$84,3,FALSE),"")</f>
        <v/>
      </c>
      <c r="AH11" s="3"/>
      <c r="AI11" s="3"/>
      <c r="AJ11" s="26"/>
      <c r="AK11" s="20"/>
      <c r="AL11" s="3"/>
      <c r="AM11" s="3"/>
    </row>
    <row r="12" spans="1:39" customFormat="1" ht="15" x14ac:dyDescent="0.25">
      <c r="A12" s="247" t="s">
        <v>364</v>
      </c>
      <c r="B12" s="247"/>
      <c r="N12" s="17"/>
      <c r="Q12" s="3"/>
      <c r="AD12" s="5"/>
      <c r="AE12" s="5"/>
      <c r="AF12" s="10"/>
      <c r="AG12" s="3"/>
      <c r="AH12" s="3"/>
      <c r="AI12" s="3"/>
      <c r="AJ12" s="26"/>
      <c r="AK12" s="20"/>
      <c r="AL12" s="3"/>
      <c r="AM12" s="3"/>
    </row>
    <row r="13" spans="1:39" customFormat="1" ht="15.75" customHeight="1" x14ac:dyDescent="0.25">
      <c r="A13" s="247"/>
      <c r="B13" s="247"/>
      <c r="N13" s="17"/>
      <c r="P13" s="2" t="str">
        <f>A17</f>
        <v>Quelles sont les principales menaces du contexte pour l'exploitation ?</v>
      </c>
      <c r="Q13" s="3"/>
      <c r="S13" s="2"/>
      <c r="AD13" s="5"/>
      <c r="AE13" s="5"/>
      <c r="AF13" s="10"/>
      <c r="AG13" s="3"/>
      <c r="AH13" s="3"/>
      <c r="AI13" s="3"/>
      <c r="AJ13" s="3"/>
      <c r="AK13" s="3"/>
      <c r="AL13" s="3"/>
      <c r="AM13" s="3"/>
    </row>
    <row r="14" spans="1:39" customFormat="1" ht="15.75" customHeight="1" x14ac:dyDescent="0.25">
      <c r="A14" s="247"/>
      <c r="B14" s="247"/>
      <c r="N14" s="17"/>
      <c r="P14" s="239" t="s">
        <v>313</v>
      </c>
      <c r="Q14" s="3"/>
      <c r="S14" s="239"/>
      <c r="AD14" s="5"/>
      <c r="AE14" s="5"/>
      <c r="AF14" s="10"/>
      <c r="AG14" s="3"/>
      <c r="AH14" s="3"/>
      <c r="AI14" s="3"/>
      <c r="AJ14" s="3"/>
      <c r="AK14" s="3"/>
      <c r="AL14" s="3"/>
      <c r="AM14" s="3"/>
    </row>
    <row r="15" spans="1:39" customFormat="1" ht="15.75" customHeight="1" x14ac:dyDescent="0.25">
      <c r="A15" s="247"/>
      <c r="B15" s="247"/>
      <c r="N15" s="17"/>
      <c r="P15" s="240"/>
      <c r="Q15" s="3"/>
      <c r="S15" s="239"/>
      <c r="AD15" s="5"/>
      <c r="AE15" s="5"/>
      <c r="AF15" s="31"/>
      <c r="AG15" s="27" t="str">
        <f>P13</f>
        <v>Quelles sont les principales menaces du contexte pour l'exploitation ?</v>
      </c>
      <c r="AH15" s="3"/>
      <c r="AI15" s="3"/>
      <c r="AJ15" s="2"/>
      <c r="AL15" s="3"/>
      <c r="AM15" s="3"/>
    </row>
    <row r="16" spans="1:39" customFormat="1" ht="15.75" customHeight="1" x14ac:dyDescent="0.25">
      <c r="A16" s="3"/>
      <c r="B16" s="3"/>
      <c r="N16" s="17"/>
      <c r="P16" s="16"/>
      <c r="AD16" s="5"/>
      <c r="AE16" s="5"/>
      <c r="AF16" s="29">
        <v>1</v>
      </c>
      <c r="AG16" s="28" t="str">
        <f>IFERROR(VLOOKUP(AF16,$AF$34:$AG$84,2,FALSE),"")</f>
        <v/>
      </c>
      <c r="AJ16" s="26"/>
      <c r="AK16" s="20"/>
      <c r="AL16" s="3"/>
      <c r="AM16" s="3"/>
    </row>
    <row r="17" spans="1:39" customFormat="1" ht="15.75" customHeight="1" thickBot="1" x14ac:dyDescent="0.3">
      <c r="A17" s="48" t="s">
        <v>311</v>
      </c>
      <c r="B17" s="3"/>
      <c r="N17" s="17"/>
      <c r="P17" s="16"/>
      <c r="AD17" s="5"/>
      <c r="AE17" s="5"/>
      <c r="AF17" s="29">
        <v>2</v>
      </c>
      <c r="AG17" s="28" t="str">
        <f>IFERROR(VLOOKUP(AF17,$AF$34:$AG$84,2,FALSE),"")</f>
        <v/>
      </c>
      <c r="AJ17" s="26"/>
      <c r="AK17" s="20"/>
      <c r="AL17" s="3"/>
      <c r="AM17" s="3"/>
    </row>
    <row r="18" spans="1:39" customFormat="1" ht="15.75" customHeight="1" thickBot="1" x14ac:dyDescent="0.3">
      <c r="A18" s="224" t="str">
        <f>IF(AG16&lt;&gt;"",AG16,IF(P16&lt;&gt;"",P16,""))</f>
        <v/>
      </c>
      <c r="B18" s="225"/>
      <c r="N18" s="17"/>
      <c r="P18" s="16"/>
      <c r="U18" s="2"/>
      <c r="Y18" s="2"/>
      <c r="AD18" s="5"/>
      <c r="AE18" s="5"/>
      <c r="AF18" s="29">
        <v>3</v>
      </c>
      <c r="AG18" s="28" t="str">
        <f>IFERROR(VLOOKUP(AF18,$AF$34:$AG$84,2,FALSE),"")</f>
        <v/>
      </c>
      <c r="AJ18" s="26"/>
      <c r="AK18" s="20"/>
      <c r="AL18" s="3"/>
      <c r="AM18" s="3"/>
    </row>
    <row r="19" spans="1:39" customFormat="1" ht="15" customHeight="1" thickBot="1" x14ac:dyDescent="0.3">
      <c r="A19" s="224" t="str">
        <f>IF(AG17&lt;&gt;"",AG17,IF(P17&lt;&gt;"",P17,""))</f>
        <v/>
      </c>
      <c r="B19" s="225"/>
      <c r="N19" s="17"/>
      <c r="U19" s="2"/>
      <c r="Y19" s="2"/>
      <c r="AD19" s="5"/>
      <c r="AE19" s="5"/>
      <c r="AF19" s="26"/>
      <c r="AG19" s="20"/>
      <c r="AJ19" s="26"/>
      <c r="AK19" s="20"/>
      <c r="AL19" s="3"/>
      <c r="AM19" s="3"/>
    </row>
    <row r="20" spans="1:39" customFormat="1" ht="15" customHeight="1" thickBot="1" x14ac:dyDescent="0.3">
      <c r="A20" s="224" t="str">
        <f>IF(AG18&lt;&gt;"",AG18,IF(P18&lt;&gt;"",P18,""))</f>
        <v/>
      </c>
      <c r="B20" s="225"/>
      <c r="N20" s="17"/>
      <c r="AD20" s="5"/>
      <c r="AE20" s="5"/>
      <c r="AF20" s="26"/>
      <c r="AG20" s="20"/>
    </row>
    <row r="21" spans="1:39" customFormat="1" ht="15.75" customHeight="1" x14ac:dyDescent="0.25">
      <c r="A21" s="3"/>
      <c r="B21" s="3"/>
      <c r="N21" s="17"/>
      <c r="AD21" s="5"/>
      <c r="AE21" s="5"/>
      <c r="AF21" s="26"/>
      <c r="AG21" s="20"/>
    </row>
    <row r="22" spans="1:39" customFormat="1" ht="15.75" customHeight="1" x14ac:dyDescent="0.25">
      <c r="A22" s="247" t="s">
        <v>365</v>
      </c>
      <c r="B22" s="247"/>
      <c r="N22" s="17"/>
      <c r="P22" s="3"/>
      <c r="AD22" s="5"/>
      <c r="AE22" s="5"/>
      <c r="AF22" s="10"/>
      <c r="AG22" s="3"/>
    </row>
    <row r="23" spans="1:39" customFormat="1" ht="15.75" customHeight="1" x14ac:dyDescent="0.25">
      <c r="A23" s="247"/>
      <c r="B23" s="247"/>
      <c r="C23" s="3"/>
      <c r="D23" s="3"/>
      <c r="I23" s="3"/>
      <c r="J23" s="3"/>
      <c r="K23" s="12"/>
      <c r="L23" s="12"/>
      <c r="M23" s="12"/>
      <c r="N23" s="17"/>
      <c r="P23" s="3"/>
      <c r="AD23" s="5"/>
      <c r="AE23" s="5"/>
      <c r="AF23" s="10"/>
      <c r="AG23" s="3"/>
    </row>
    <row r="24" spans="1:39" customFormat="1" ht="15.75" customHeight="1" x14ac:dyDescent="0.25">
      <c r="A24" s="247"/>
      <c r="B24" s="247"/>
      <c r="C24" s="3"/>
      <c r="D24" s="3"/>
      <c r="E24" s="3"/>
      <c r="F24" s="3"/>
      <c r="I24" s="3"/>
      <c r="J24" s="3"/>
      <c r="K24" s="1"/>
      <c r="L24" s="1"/>
      <c r="M24" s="1"/>
      <c r="N24" s="17"/>
      <c r="P24" s="3"/>
      <c r="AD24" s="5"/>
      <c r="AE24" s="5"/>
      <c r="AF24" s="10"/>
      <c r="AG24" s="3"/>
    </row>
    <row r="25" spans="1:39" customFormat="1" ht="15.75" customHeight="1" x14ac:dyDescent="0.25">
      <c r="A25" s="247"/>
      <c r="B25" s="247"/>
      <c r="C25" s="3"/>
      <c r="D25" s="3"/>
      <c r="E25" s="3"/>
      <c r="F25" s="3"/>
      <c r="G25" s="3"/>
      <c r="H25" s="3"/>
      <c r="I25" s="3"/>
      <c r="J25" s="3"/>
      <c r="K25" s="12"/>
      <c r="L25" s="12"/>
      <c r="M25" s="12"/>
      <c r="N25" s="17"/>
      <c r="P25" s="3"/>
      <c r="AD25" s="5"/>
      <c r="AE25" s="5"/>
      <c r="AF25" s="10"/>
      <c r="AG25" s="3"/>
    </row>
    <row r="26" spans="1:39" customFormat="1" ht="15" customHeight="1" thickBot="1" x14ac:dyDescent="0.3">
      <c r="A26" s="248"/>
      <c r="B26" s="248"/>
      <c r="E26" s="3"/>
      <c r="F26" s="3"/>
      <c r="I26" s="3"/>
      <c r="J26" s="3"/>
      <c r="K26" s="12"/>
      <c r="N26" s="17"/>
      <c r="P26" s="3"/>
      <c r="U26" s="2"/>
      <c r="Y26" s="2"/>
      <c r="AD26" s="5"/>
      <c r="AE26" s="5"/>
      <c r="AF26" s="10"/>
      <c r="AG26" s="3"/>
    </row>
    <row r="27" spans="1:39" customFormat="1" ht="15.75" customHeight="1" x14ac:dyDescent="0.25">
      <c r="A27" s="52"/>
      <c r="B27" s="52"/>
      <c r="N27" s="17"/>
      <c r="P27" s="3"/>
      <c r="AD27" s="5"/>
      <c r="AE27" s="5"/>
      <c r="AF27" s="10"/>
      <c r="AG27" s="3"/>
    </row>
    <row r="28" spans="1:39" customFormat="1" ht="15" hidden="1" x14ac:dyDescent="0.25">
      <c r="N28" s="17"/>
      <c r="R28" s="229"/>
      <c r="S28" s="229"/>
      <c r="T28" s="229"/>
      <c r="U28" s="227"/>
      <c r="V28" s="227"/>
      <c r="W28" s="227"/>
      <c r="Y28" s="227"/>
      <c r="Z28" s="227"/>
      <c r="AA28" s="227"/>
      <c r="AD28" s="5"/>
      <c r="AE28" s="5"/>
      <c r="AF28" s="5"/>
    </row>
    <row r="29" spans="1:39" customFormat="1" ht="18.75" customHeight="1" x14ac:dyDescent="0.3">
      <c r="A29" s="228" t="s">
        <v>310</v>
      </c>
      <c r="B29" s="228"/>
      <c r="C29" s="228"/>
      <c r="D29" s="228"/>
      <c r="E29" s="228"/>
      <c r="F29" s="228"/>
      <c r="G29" s="228"/>
      <c r="H29" s="228"/>
      <c r="I29" s="228"/>
      <c r="J29" s="228"/>
      <c r="K29" s="228"/>
      <c r="L29" s="228"/>
      <c r="M29" s="228"/>
      <c r="N29" s="17"/>
      <c r="U29" s="13"/>
      <c r="V29" s="13"/>
      <c r="W29" s="13"/>
      <c r="Y29" s="13"/>
      <c r="Z29" s="13"/>
      <c r="AA29" s="13"/>
      <c r="AD29" s="13"/>
      <c r="AE29" s="13"/>
      <c r="AF29" s="13"/>
    </row>
    <row r="30" spans="1:39" ht="12" customHeight="1" x14ac:dyDescent="0.2"/>
    <row r="31" spans="1:39" s="20" customFormat="1" ht="15.75" customHeight="1" x14ac:dyDescent="0.25">
      <c r="A31" s="236" t="s">
        <v>315</v>
      </c>
      <c r="B31" s="236"/>
      <c r="C31" s="236"/>
      <c r="D31" s="236"/>
      <c r="E31" s="236"/>
      <c r="F31" s="236"/>
      <c r="G31" s="236"/>
      <c r="H31" s="236"/>
      <c r="I31" s="236"/>
      <c r="J31" s="236"/>
      <c r="K31" s="236"/>
      <c r="L31" s="236"/>
      <c r="M31" s="236"/>
      <c r="N31" s="25"/>
      <c r="R31" s="249"/>
      <c r="S31" s="249"/>
      <c r="T31" s="249"/>
      <c r="U31" s="243" t="s">
        <v>359</v>
      </c>
      <c r="V31" s="243"/>
      <c r="W31" s="243"/>
      <c r="Y31" s="243" t="s">
        <v>360</v>
      </c>
      <c r="Z31" s="243"/>
      <c r="AA31" s="243"/>
      <c r="AD31" s="26"/>
      <c r="AE31" s="26"/>
      <c r="AF31" s="26"/>
    </row>
    <row r="32" spans="1:39" customFormat="1" ht="93.75" customHeight="1" x14ac:dyDescent="0.25">
      <c r="A32" s="223" t="s">
        <v>355</v>
      </c>
      <c r="B32" s="223"/>
      <c r="C32" s="67"/>
      <c r="D32" s="65"/>
      <c r="E32" s="222" t="s">
        <v>356</v>
      </c>
      <c r="F32" s="222"/>
      <c r="G32" s="222"/>
      <c r="H32" s="222"/>
      <c r="I32" s="222"/>
      <c r="J32" s="65"/>
      <c r="K32" s="67" t="s">
        <v>357</v>
      </c>
      <c r="L32" s="65"/>
      <c r="M32" s="67" t="s">
        <v>358</v>
      </c>
      <c r="N32" s="17"/>
      <c r="O32" s="2"/>
      <c r="P32" s="3"/>
      <c r="Q32" s="3"/>
      <c r="R32" s="13"/>
      <c r="S32" s="13"/>
      <c r="T32" s="13"/>
      <c r="U32" s="31" t="s">
        <v>173</v>
      </c>
      <c r="V32" s="31" t="s">
        <v>174</v>
      </c>
      <c r="W32" s="31" t="s">
        <v>175</v>
      </c>
      <c r="X32" s="3"/>
      <c r="Y32" s="31" t="s">
        <v>173</v>
      </c>
      <c r="Z32" s="31" t="s">
        <v>174</v>
      </c>
      <c r="AA32" s="31" t="s">
        <v>175</v>
      </c>
      <c r="AB32" s="3"/>
      <c r="AC32" s="3"/>
      <c r="AD32" s="13"/>
      <c r="AE32" s="35" t="s">
        <v>361</v>
      </c>
      <c r="AF32" s="35" t="s">
        <v>362</v>
      </c>
      <c r="AG32" s="3"/>
      <c r="AH32" s="3"/>
      <c r="AI32" s="3"/>
      <c r="AJ32" s="3"/>
      <c r="AK32" s="3"/>
    </row>
    <row r="33" spans="1:37" customFormat="1" ht="12" customHeight="1" x14ac:dyDescent="0.25">
      <c r="A33" s="51"/>
      <c r="B33" s="52"/>
      <c r="C33" s="53"/>
      <c r="D33" s="52"/>
      <c r="E33" s="156" t="s">
        <v>124</v>
      </c>
      <c r="F33" s="156" t="s">
        <v>123</v>
      </c>
      <c r="G33" s="157">
        <v>0</v>
      </c>
      <c r="H33" s="156" t="s">
        <v>122</v>
      </c>
      <c r="I33" s="156" t="s">
        <v>121</v>
      </c>
      <c r="J33" s="52"/>
      <c r="K33" s="53"/>
      <c r="L33" s="52"/>
      <c r="M33" s="53"/>
      <c r="N33" s="17"/>
      <c r="O33" s="3"/>
      <c r="P33" s="3"/>
      <c r="Q33" s="3"/>
      <c r="R33" s="13"/>
      <c r="S33" s="13"/>
      <c r="T33" s="13"/>
      <c r="U33" s="13"/>
      <c r="V33" s="13"/>
      <c r="W33" s="13"/>
      <c r="X33" s="3"/>
      <c r="Y33" s="13"/>
      <c r="Z33" s="13"/>
      <c r="AA33" s="13"/>
      <c r="AB33" s="3"/>
      <c r="AC33" s="3"/>
      <c r="AD33" s="13"/>
      <c r="AE33" s="13"/>
      <c r="AF33" s="13"/>
      <c r="AG33" s="3"/>
      <c r="AH33" s="3"/>
      <c r="AI33" s="3"/>
      <c r="AJ33" s="3"/>
      <c r="AK33" s="3"/>
    </row>
    <row r="34" spans="1:37" ht="12" customHeight="1" x14ac:dyDescent="0.25">
      <c r="A34" s="48" t="s">
        <v>316</v>
      </c>
      <c r="B34" s="52"/>
      <c r="C34" s="58"/>
      <c r="D34" s="52"/>
      <c r="E34" s="52"/>
      <c r="F34" s="52"/>
      <c r="G34" s="52"/>
      <c r="H34" s="52"/>
      <c r="I34" s="52"/>
      <c r="J34" s="52"/>
      <c r="K34" s="52"/>
      <c r="L34" s="52"/>
      <c r="M34" s="52"/>
      <c r="R34" s="12"/>
      <c r="S34" s="12"/>
      <c r="T34" s="12"/>
      <c r="U34" s="36" t="str">
        <f>IF(ISERROR(VLOOKUP(K34,K33:K$34,1,FALSE)),"","o")</f>
        <v/>
      </c>
      <c r="V34" s="36" t="str">
        <f>IF(ISERROR(VLOOKUP(K34,K35:$K$84,1,FALSE)),"","o")</f>
        <v/>
      </c>
      <c r="W34" s="36" t="str">
        <f t="shared" ref="W34:W58" si="0">IF(OR(U34="o",V34="o"),"o","")</f>
        <v/>
      </c>
      <c r="Y34" s="36" t="str">
        <f>IF(ISERROR(VLOOKUP(M34,#REF!,1,FALSE)),"","o")</f>
        <v/>
      </c>
      <c r="Z34" s="36" t="str">
        <f>IF(ISERROR(VLOOKUP(M34,M35:PR$84,1,FALSE)),"","o")</f>
        <v/>
      </c>
      <c r="AA34" s="36" t="str">
        <f t="shared" ref="AA34:AA37" si="1">IF(OR(Y34="o",Z34="o"),"o","")</f>
        <v/>
      </c>
      <c r="AD34" s="13"/>
      <c r="AE34" s="35"/>
      <c r="AF34" s="35"/>
      <c r="AG34" s="90"/>
    </row>
    <row r="35" spans="1:37" ht="12" customHeight="1" x14ac:dyDescent="0.2">
      <c r="A35" s="51" t="s">
        <v>317</v>
      </c>
      <c r="B35" s="52"/>
      <c r="C35" s="58"/>
      <c r="D35" s="52"/>
      <c r="E35" s="52"/>
      <c r="F35" s="52"/>
      <c r="G35" s="52"/>
      <c r="H35" s="52"/>
      <c r="I35" s="52"/>
      <c r="J35" s="52"/>
      <c r="K35" s="58"/>
      <c r="L35" s="58"/>
      <c r="M35" s="58"/>
      <c r="R35" s="12"/>
      <c r="S35" s="12"/>
      <c r="T35" s="12"/>
      <c r="U35" s="36" t="str">
        <f>IF(ISERROR(VLOOKUP(K35,K$34:K34,1,FALSE)),"","o")</f>
        <v/>
      </c>
      <c r="V35" s="36" t="str">
        <f>IF(ISERROR(VLOOKUP(K35,K36:$K$84,1,FALSE)),"","o")</f>
        <v/>
      </c>
      <c r="W35" s="36" t="str">
        <f t="shared" si="0"/>
        <v/>
      </c>
      <c r="Y35" s="36" t="str">
        <f>IF(ISERROR(VLOOKUP(M35,M$34:M34,1,FALSE)),"","o")</f>
        <v/>
      </c>
      <c r="Z35" s="36" t="str">
        <f>IF(ISERROR(VLOOKUP(M35,M36:PR$84,1,FALSE)),"","o")</f>
        <v/>
      </c>
      <c r="AA35" s="36" t="str">
        <f t="shared" si="1"/>
        <v/>
      </c>
      <c r="AD35" s="13"/>
      <c r="AE35" s="31" t="str">
        <f t="shared" ref="AE35:AE37" si="2">IF(K35="","",K35)</f>
        <v/>
      </c>
      <c r="AF35" s="31" t="str">
        <f t="shared" ref="AF35:AF37" si="3">IF(M35="","",M35)</f>
        <v/>
      </c>
      <c r="AG35" s="90"/>
    </row>
    <row r="36" spans="1:37" ht="12" customHeight="1" x14ac:dyDescent="0.2">
      <c r="A36" s="52" t="s">
        <v>318</v>
      </c>
      <c r="B36" s="221"/>
      <c r="C36" s="221"/>
      <c r="D36" s="52"/>
      <c r="E36" s="57"/>
      <c r="F36" s="57"/>
      <c r="G36" s="57"/>
      <c r="H36" s="57"/>
      <c r="I36" s="57"/>
      <c r="J36" s="52"/>
      <c r="K36" s="57"/>
      <c r="L36" s="58"/>
      <c r="M36" s="57"/>
      <c r="R36" s="12"/>
      <c r="S36" s="12"/>
      <c r="T36" s="12"/>
      <c r="U36" s="36" t="str">
        <f>IF(ISERROR(VLOOKUP(K36,K$34:K35,1,FALSE)),"","o")</f>
        <v/>
      </c>
      <c r="V36" s="36" t="str">
        <f>IF(ISERROR(VLOOKUP(K36,K37:$K$84,1,FALSE)),"","o")</f>
        <v/>
      </c>
      <c r="W36" s="36" t="str">
        <f t="shared" si="0"/>
        <v/>
      </c>
      <c r="Y36" s="36" t="str">
        <f>IF(ISERROR(VLOOKUP(M36,M$34:M35,1,FALSE)),"","o")</f>
        <v/>
      </c>
      <c r="Z36" s="36" t="str">
        <f>IF(ISERROR(VLOOKUP(M36,M37:PR$84,1,FALSE)),"","o")</f>
        <v/>
      </c>
      <c r="AA36" s="36" t="str">
        <f t="shared" si="1"/>
        <v/>
      </c>
      <c r="AD36" s="13"/>
      <c r="AE36" s="31" t="str">
        <f t="shared" si="2"/>
        <v/>
      </c>
      <c r="AF36" s="31" t="str">
        <f t="shared" si="3"/>
        <v/>
      </c>
      <c r="AG36" s="90" t="str">
        <f>CONCATENATE(A36," ",B36)</f>
        <v xml:space="preserve">Facilité d'accès aux intrants nécessaires : </v>
      </c>
    </row>
    <row r="37" spans="1:37" ht="12" customHeight="1" x14ac:dyDescent="0.2">
      <c r="A37" s="52" t="s">
        <v>324</v>
      </c>
      <c r="B37" s="221"/>
      <c r="C37" s="221"/>
      <c r="D37" s="52"/>
      <c r="E37" s="57"/>
      <c r="F37" s="57"/>
      <c r="G37" s="57"/>
      <c r="H37" s="57"/>
      <c r="I37" s="57"/>
      <c r="J37" s="52"/>
      <c r="K37" s="57"/>
      <c r="L37" s="58"/>
      <c r="M37" s="57"/>
      <c r="R37" s="12"/>
      <c r="S37" s="12"/>
      <c r="T37" s="12"/>
      <c r="U37" s="36" t="str">
        <f>IF(ISERROR(VLOOKUP(K37,K$34:K36,1,FALSE)),"","o")</f>
        <v/>
      </c>
      <c r="V37" s="36" t="str">
        <f>IF(ISERROR(VLOOKUP(K37,K38:$K$84,1,FALSE)),"","o")</f>
        <v/>
      </c>
      <c r="W37" s="36" t="str">
        <f t="shared" si="0"/>
        <v/>
      </c>
      <c r="Y37" s="36" t="str">
        <f>IF(ISERROR(VLOOKUP(M37,M$34:M36,1,FALSE)),"","o")</f>
        <v/>
      </c>
      <c r="Z37" s="36" t="str">
        <f>IF(ISERROR(VLOOKUP(M37,#REF!,1,FALSE)),"","o")</f>
        <v/>
      </c>
      <c r="AA37" s="36" t="str">
        <f t="shared" si="1"/>
        <v/>
      </c>
      <c r="AD37" s="13"/>
      <c r="AE37" s="31" t="str">
        <f t="shared" si="2"/>
        <v/>
      </c>
      <c r="AF37" s="31" t="str">
        <f t="shared" si="3"/>
        <v/>
      </c>
      <c r="AG37" s="90" t="str">
        <f>CONCATENATE(A37," ",B37)</f>
        <v xml:space="preserve">Concurrence entre les fournisseurs d'intrants : </v>
      </c>
    </row>
    <row r="38" spans="1:37" ht="12" x14ac:dyDescent="0.2">
      <c r="A38" s="87"/>
      <c r="D38" s="52"/>
      <c r="E38" s="57"/>
      <c r="F38" s="57"/>
      <c r="G38" s="57"/>
      <c r="H38" s="57"/>
      <c r="I38" s="57"/>
      <c r="J38" s="52"/>
      <c r="K38" s="57"/>
      <c r="L38" s="58"/>
      <c r="M38" s="57"/>
      <c r="R38" s="12"/>
      <c r="S38" s="12"/>
      <c r="T38" s="12"/>
      <c r="U38" s="36" t="str">
        <f>IF(ISERROR(VLOOKUP(K38,K$34:K37,1,FALSE)),"","o")</f>
        <v/>
      </c>
      <c r="V38" s="36" t="str">
        <f>IF(ISERROR(VLOOKUP(K38,K39:$K$84,1,FALSE)),"","o")</f>
        <v/>
      </c>
      <c r="W38" s="36" t="str">
        <f t="shared" si="0"/>
        <v/>
      </c>
      <c r="Y38" s="36" t="str">
        <f>IF(ISERROR(VLOOKUP(M38,M$34:M37,1,FALSE)),"","o")</f>
        <v/>
      </c>
      <c r="Z38" s="36" t="str">
        <f>IF(ISERROR(VLOOKUP(M38,#REF!,1,FALSE)),"","o")</f>
        <v/>
      </c>
      <c r="AA38" s="36" t="str">
        <f t="shared" ref="AA38" si="4">IF(OR(Y38="o",Z38="o"),"o","")</f>
        <v/>
      </c>
      <c r="AD38" s="13"/>
      <c r="AE38" s="31" t="str">
        <f t="shared" ref="AE38" si="5">IF(K38="","",K38)</f>
        <v/>
      </c>
      <c r="AF38" s="31" t="str">
        <f t="shared" ref="AF38" si="6">IF(M38="","",M38)</f>
        <v/>
      </c>
      <c r="AG38" s="90" t="str">
        <f>CONCATENATE(A38," ",B38)</f>
        <v xml:space="preserve"> </v>
      </c>
    </row>
    <row r="39" spans="1:37" ht="12" customHeight="1" x14ac:dyDescent="0.2">
      <c r="A39" s="51" t="s">
        <v>319</v>
      </c>
      <c r="B39" s="52"/>
      <c r="C39" s="58"/>
      <c r="D39" s="52"/>
      <c r="E39" s="52"/>
      <c r="F39" s="52"/>
      <c r="G39" s="52"/>
      <c r="H39" s="52"/>
      <c r="I39" s="52"/>
      <c r="J39" s="52"/>
      <c r="K39" s="58"/>
      <c r="L39" s="58"/>
      <c r="M39" s="58"/>
      <c r="R39" s="12"/>
      <c r="S39" s="12"/>
      <c r="T39" s="12"/>
      <c r="U39" s="36" t="str">
        <f>IF(ISERROR(VLOOKUP(K39,K$34:K38,1,FALSE)),"","o")</f>
        <v/>
      </c>
      <c r="V39" s="36" t="str">
        <f>IF(ISERROR(VLOOKUP(K39,K40:$K$84,1,FALSE)),"","o")</f>
        <v/>
      </c>
      <c r="W39" s="36" t="str">
        <f t="shared" si="0"/>
        <v/>
      </c>
      <c r="Y39" s="36" t="str">
        <f>IF(ISERROR(VLOOKUP(M39,M$34:M38,1,FALSE)),"","o")</f>
        <v/>
      </c>
      <c r="Z39" s="36" t="str">
        <f>IF(ISERROR(VLOOKUP(M39,M40:PR$84,1,FALSE)),"","o")</f>
        <v/>
      </c>
      <c r="AA39" s="36" t="str">
        <f t="shared" ref="AA39:AA42" si="7">IF(OR(Y39="o",Z39="o"),"o","")</f>
        <v/>
      </c>
      <c r="AD39" s="13"/>
      <c r="AE39" s="31" t="str">
        <f t="shared" ref="AE39:AE42" si="8">IF(K39="","",K39)</f>
        <v/>
      </c>
      <c r="AF39" s="31" t="str">
        <f t="shared" ref="AF39:AF42" si="9">IF(M39="","",M39)</f>
        <v/>
      </c>
      <c r="AG39" s="90"/>
    </row>
    <row r="40" spans="1:37" ht="12" customHeight="1" x14ac:dyDescent="0.2">
      <c r="A40" s="52" t="s">
        <v>320</v>
      </c>
      <c r="B40" s="221"/>
      <c r="C40" s="221"/>
      <c r="D40" s="52"/>
      <c r="E40" s="57"/>
      <c r="F40" s="57"/>
      <c r="G40" s="57"/>
      <c r="H40" s="57"/>
      <c r="I40" s="57"/>
      <c r="J40" s="52"/>
      <c r="K40" s="57"/>
      <c r="L40" s="58"/>
      <c r="M40" s="57"/>
      <c r="R40" s="12"/>
      <c r="S40" s="12"/>
      <c r="T40" s="12"/>
      <c r="U40" s="36" t="str">
        <f>IF(ISERROR(VLOOKUP(K40,K$34:K39,1,FALSE)),"","o")</f>
        <v/>
      </c>
      <c r="V40" s="36" t="str">
        <f>IF(ISERROR(VLOOKUP(K40,K41:$K$84,1,FALSE)),"","o")</f>
        <v/>
      </c>
      <c r="W40" s="36" t="str">
        <f t="shared" si="0"/>
        <v/>
      </c>
      <c r="Y40" s="36" t="str">
        <f>IF(ISERROR(VLOOKUP(M40,M$34:M39,1,FALSE)),"","o")</f>
        <v/>
      </c>
      <c r="Z40" s="36" t="str">
        <f>IF(ISERROR(VLOOKUP(M40,M41:PR$84,1,FALSE)),"","o")</f>
        <v/>
      </c>
      <c r="AA40" s="36" t="str">
        <f t="shared" si="7"/>
        <v/>
      </c>
      <c r="AD40" s="13"/>
      <c r="AE40" s="31" t="str">
        <f t="shared" si="8"/>
        <v/>
      </c>
      <c r="AF40" s="31" t="str">
        <f t="shared" si="9"/>
        <v/>
      </c>
      <c r="AG40" s="90" t="str">
        <f>CONCATENATE(A40," ",B40)</f>
        <v xml:space="preserve">Disponibilité des mécaniciens agricoles : </v>
      </c>
    </row>
    <row r="41" spans="1:37" ht="12" customHeight="1" x14ac:dyDescent="0.2">
      <c r="A41" s="52" t="s">
        <v>321</v>
      </c>
      <c r="B41" s="221"/>
      <c r="C41" s="221"/>
      <c r="D41" s="52"/>
      <c r="E41" s="57"/>
      <c r="F41" s="57"/>
      <c r="G41" s="57"/>
      <c r="H41" s="57"/>
      <c r="I41" s="57"/>
      <c r="J41" s="52"/>
      <c r="K41" s="57"/>
      <c r="L41" s="58"/>
      <c r="M41" s="57"/>
      <c r="R41" s="12"/>
      <c r="S41" s="12"/>
      <c r="T41" s="12"/>
      <c r="U41" s="36" t="str">
        <f>IF(ISERROR(VLOOKUP(K41,K$34:K40,1,FALSE)),"","o")</f>
        <v/>
      </c>
      <c r="V41" s="36" t="str">
        <f>IF(ISERROR(VLOOKUP(K41,K42:$K$84,1,FALSE)),"","o")</f>
        <v/>
      </c>
      <c r="W41" s="36" t="str">
        <f t="shared" si="0"/>
        <v/>
      </c>
      <c r="Y41" s="36" t="str">
        <f>IF(ISERROR(VLOOKUP(M41,M$34:M40,1,FALSE)),"","o")</f>
        <v/>
      </c>
      <c r="Z41" s="36" t="str">
        <f>IF(ISERROR(VLOOKUP(M41,#REF!,1,FALSE)),"","o")</f>
        <v/>
      </c>
      <c r="AA41" s="36" t="str">
        <f t="shared" si="7"/>
        <v/>
      </c>
      <c r="AD41" s="13"/>
      <c r="AE41" s="31" t="str">
        <f t="shared" si="8"/>
        <v/>
      </c>
      <c r="AF41" s="31" t="str">
        <f t="shared" si="9"/>
        <v/>
      </c>
      <c r="AG41" s="90" t="str">
        <f>CONCATENATE(A41," ",B41)</f>
        <v xml:space="preserve">Concurrence entre les mécaniciens agricoles : </v>
      </c>
    </row>
    <row r="42" spans="1:37" ht="12" x14ac:dyDescent="0.2">
      <c r="A42" s="87"/>
      <c r="D42" s="52"/>
      <c r="E42" s="57"/>
      <c r="F42" s="57"/>
      <c r="G42" s="57"/>
      <c r="H42" s="57"/>
      <c r="I42" s="57"/>
      <c r="J42" s="52"/>
      <c r="K42" s="57"/>
      <c r="L42" s="58"/>
      <c r="M42" s="57"/>
      <c r="R42" s="12"/>
      <c r="S42" s="12"/>
      <c r="T42" s="12"/>
      <c r="U42" s="36" t="str">
        <f>IF(ISERROR(VLOOKUP(K42,K$34:K41,1,FALSE)),"","o")</f>
        <v/>
      </c>
      <c r="V42" s="36" t="str">
        <f>IF(ISERROR(VLOOKUP(K42,K43:$K$84,1,FALSE)),"","o")</f>
        <v/>
      </c>
      <c r="W42" s="36" t="str">
        <f t="shared" si="0"/>
        <v/>
      </c>
      <c r="Y42" s="36" t="str">
        <f>IF(ISERROR(VLOOKUP(M42,M$34:M41,1,FALSE)),"","o")</f>
        <v/>
      </c>
      <c r="Z42" s="36" t="str">
        <f>IF(ISERROR(VLOOKUP(M42,#REF!,1,FALSE)),"","o")</f>
        <v/>
      </c>
      <c r="AA42" s="36" t="str">
        <f t="shared" si="7"/>
        <v/>
      </c>
      <c r="AD42" s="13"/>
      <c r="AE42" s="31" t="str">
        <f t="shared" si="8"/>
        <v/>
      </c>
      <c r="AF42" s="31" t="str">
        <f t="shared" si="9"/>
        <v/>
      </c>
      <c r="AG42" s="90" t="str">
        <f>CONCATENATE(A42," ",B42)</f>
        <v xml:space="preserve"> </v>
      </c>
    </row>
    <row r="43" spans="1:37" ht="12" customHeight="1" x14ac:dyDescent="0.2">
      <c r="A43" s="51" t="s">
        <v>322</v>
      </c>
      <c r="B43" s="52"/>
      <c r="C43" s="58"/>
      <c r="D43" s="52"/>
      <c r="E43" s="52"/>
      <c r="F43" s="52"/>
      <c r="G43" s="52"/>
      <c r="H43" s="52"/>
      <c r="I43" s="52"/>
      <c r="J43" s="52"/>
      <c r="K43" s="58"/>
      <c r="L43" s="58"/>
      <c r="M43" s="58"/>
      <c r="R43" s="12"/>
      <c r="S43" s="12"/>
      <c r="T43" s="12"/>
      <c r="U43" s="36" t="str">
        <f>IF(ISERROR(VLOOKUP(K43,K$34:K42,1,FALSE)),"","o")</f>
        <v/>
      </c>
      <c r="V43" s="36" t="str">
        <f>IF(ISERROR(VLOOKUP(K43,K44:$K$84,1,FALSE)),"","o")</f>
        <v/>
      </c>
      <c r="W43" s="36" t="str">
        <f t="shared" si="0"/>
        <v/>
      </c>
      <c r="Y43" s="36" t="str">
        <f>IF(ISERROR(VLOOKUP(M43,M$34:M42,1,FALSE)),"","o")</f>
        <v/>
      </c>
      <c r="Z43" s="36" t="str">
        <f>IF(ISERROR(VLOOKUP(M43,M44:PR$84,1,FALSE)),"","o")</f>
        <v/>
      </c>
      <c r="AA43" s="36" t="str">
        <f t="shared" ref="AA43:AA45" si="10">IF(OR(Y43="o",Z43="o"),"o","")</f>
        <v/>
      </c>
      <c r="AD43" s="13"/>
      <c r="AE43" s="31" t="str">
        <f t="shared" ref="AE43:AE45" si="11">IF(K43="","",K43)</f>
        <v/>
      </c>
      <c r="AF43" s="31" t="str">
        <f t="shared" ref="AF43:AF45" si="12">IF(M43="","",M43)</f>
        <v/>
      </c>
      <c r="AG43" s="90"/>
    </row>
    <row r="44" spans="1:37" ht="12" customHeight="1" x14ac:dyDescent="0.2">
      <c r="A44" s="52" t="s">
        <v>323</v>
      </c>
      <c r="B44" s="221"/>
      <c r="C44" s="221"/>
      <c r="D44" s="52"/>
      <c r="E44" s="57"/>
      <c r="F44" s="57"/>
      <c r="G44" s="57"/>
      <c r="H44" s="57"/>
      <c r="I44" s="57"/>
      <c r="J44" s="52"/>
      <c r="K44" s="57"/>
      <c r="L44" s="58"/>
      <c r="M44" s="57"/>
      <c r="R44" s="12"/>
      <c r="S44" s="12"/>
      <c r="T44" s="12"/>
      <c r="U44" s="36" t="str">
        <f>IF(ISERROR(VLOOKUP(K44,K$34:K43,1,FALSE)),"","o")</f>
        <v/>
      </c>
      <c r="V44" s="36" t="str">
        <f>IF(ISERROR(VLOOKUP(K44,K45:$K$84,1,FALSE)),"","o")</f>
        <v/>
      </c>
      <c r="W44" s="36" t="str">
        <f t="shared" si="0"/>
        <v/>
      </c>
      <c r="Y44" s="36" t="str">
        <f>IF(ISERROR(VLOOKUP(M44,M$34:M43,1,FALSE)),"","o")</f>
        <v/>
      </c>
      <c r="Z44" s="36" t="str">
        <f>IF(ISERROR(VLOOKUP(M44,M45:PR$84,1,FALSE)),"","o")</f>
        <v/>
      </c>
      <c r="AA44" s="36" t="str">
        <f t="shared" si="10"/>
        <v/>
      </c>
      <c r="AD44" s="13"/>
      <c r="AE44" s="31" t="str">
        <f t="shared" si="11"/>
        <v/>
      </c>
      <c r="AF44" s="31" t="str">
        <f t="shared" si="12"/>
        <v/>
      </c>
      <c r="AG44" s="90" t="str">
        <f>CONCATENATE(A44," ",B44)</f>
        <v xml:space="preserve">Concurrence entre les acheteurs : </v>
      </c>
    </row>
    <row r="45" spans="1:37" ht="12" customHeight="1" x14ac:dyDescent="0.2">
      <c r="A45" s="52" t="s">
        <v>325</v>
      </c>
      <c r="B45" s="221"/>
      <c r="C45" s="221"/>
      <c r="D45" s="52"/>
      <c r="E45" s="57"/>
      <c r="F45" s="57"/>
      <c r="G45" s="57"/>
      <c r="H45" s="57"/>
      <c r="I45" s="57"/>
      <c r="J45" s="52"/>
      <c r="K45" s="57"/>
      <c r="L45" s="58"/>
      <c r="M45" s="57"/>
      <c r="R45" s="12"/>
      <c r="S45" s="12"/>
      <c r="T45" s="12"/>
      <c r="U45" s="36" t="str">
        <f>IF(ISERROR(VLOOKUP(K45,K$34:K44,1,FALSE)),"","o")</f>
        <v/>
      </c>
      <c r="V45" s="36" t="str">
        <f>IF(ISERROR(VLOOKUP(K45,K46:$K$84,1,FALSE)),"","o")</f>
        <v/>
      </c>
      <c r="W45" s="36" t="str">
        <f t="shared" si="0"/>
        <v/>
      </c>
      <c r="Y45" s="36" t="str">
        <f>IF(ISERROR(VLOOKUP(M45,M$34:M44,1,FALSE)),"","o")</f>
        <v/>
      </c>
      <c r="Z45" s="36" t="str">
        <f>IF(ISERROR(VLOOKUP(M45,#REF!,1,FALSE)),"","o")</f>
        <v/>
      </c>
      <c r="AA45" s="36" t="str">
        <f t="shared" si="10"/>
        <v/>
      </c>
      <c r="AD45" s="13"/>
      <c r="AE45" s="31" t="str">
        <f t="shared" si="11"/>
        <v/>
      </c>
      <c r="AF45" s="31" t="str">
        <f t="shared" si="12"/>
        <v/>
      </c>
      <c r="AG45" s="90" t="str">
        <f>CONCATENATE(A45," ",B45)</f>
        <v xml:space="preserve">Potentiel d'écoulement de quantités supplémentaires : </v>
      </c>
    </row>
    <row r="46" spans="1:37" ht="12" x14ac:dyDescent="0.2">
      <c r="A46" s="87"/>
      <c r="D46" s="52"/>
      <c r="E46" s="57"/>
      <c r="F46" s="57"/>
      <c r="G46" s="57"/>
      <c r="H46" s="57"/>
      <c r="I46" s="57"/>
      <c r="J46" s="52"/>
      <c r="K46" s="57"/>
      <c r="L46" s="58"/>
      <c r="M46" s="57"/>
      <c r="R46" s="12"/>
      <c r="S46" s="12"/>
      <c r="T46" s="12"/>
      <c r="U46" s="36" t="str">
        <f>IF(ISERROR(VLOOKUP(K46,K$34:K45,1,FALSE)),"","o")</f>
        <v/>
      </c>
      <c r="V46" s="36" t="str">
        <f>IF(ISERROR(VLOOKUP(K46,K47:$K$84,1,FALSE)),"","o")</f>
        <v/>
      </c>
      <c r="W46" s="36" t="str">
        <f t="shared" si="0"/>
        <v/>
      </c>
      <c r="Y46" s="36" t="str">
        <f>IF(ISERROR(VLOOKUP(M46,M$34:M45,1,FALSE)),"","o")</f>
        <v/>
      </c>
      <c r="Z46" s="36" t="str">
        <f>IF(ISERROR(VLOOKUP(M46,#REF!,1,FALSE)),"","o")</f>
        <v/>
      </c>
      <c r="AA46" s="36" t="str">
        <f t="shared" ref="AA46" si="13">IF(OR(Y46="o",Z46="o"),"o","")</f>
        <v/>
      </c>
      <c r="AD46" s="13"/>
      <c r="AE46" s="31" t="str">
        <f t="shared" ref="AE46" si="14">IF(K46="","",K46)</f>
        <v/>
      </c>
      <c r="AF46" s="31" t="str">
        <f t="shared" ref="AF46" si="15">IF(M46="","",M46)</f>
        <v/>
      </c>
      <c r="AG46" s="90" t="str">
        <f>CONCATENATE(A46," ",B46)</f>
        <v xml:space="preserve"> </v>
      </c>
    </row>
    <row r="47" spans="1:37" ht="12" customHeight="1" x14ac:dyDescent="0.2">
      <c r="A47" s="51" t="s">
        <v>326</v>
      </c>
      <c r="B47" s="52"/>
      <c r="C47" s="58"/>
      <c r="D47" s="52"/>
      <c r="E47" s="52"/>
      <c r="F47" s="52"/>
      <c r="G47" s="52"/>
      <c r="H47" s="52"/>
      <c r="I47" s="52"/>
      <c r="J47" s="52"/>
      <c r="K47" s="58"/>
      <c r="L47" s="58"/>
      <c r="M47" s="58"/>
      <c r="R47" s="12"/>
      <c r="S47" s="12"/>
      <c r="T47" s="12"/>
      <c r="U47" s="36" t="str">
        <f>IF(ISERROR(VLOOKUP(K47,K$34:K46,1,FALSE)),"","o")</f>
        <v/>
      </c>
      <c r="V47" s="36" t="str">
        <f>IF(ISERROR(VLOOKUP(K47,K48:$K$84,1,FALSE)),"","o")</f>
        <v/>
      </c>
      <c r="W47" s="36" t="str">
        <f t="shared" si="0"/>
        <v/>
      </c>
      <c r="Y47" s="36" t="str">
        <f>IF(ISERROR(VLOOKUP(M47,M$34:M46,1,FALSE)),"","o")</f>
        <v/>
      </c>
      <c r="Z47" s="36" t="str">
        <f>IF(ISERROR(VLOOKUP(M47,M48:PR$84,1,FALSE)),"","o")</f>
        <v/>
      </c>
      <c r="AA47" s="36" t="str">
        <f t="shared" ref="AA47:AA51" si="16">IF(OR(Y47="o",Z47="o"),"o","")</f>
        <v/>
      </c>
      <c r="AD47" s="13"/>
      <c r="AE47" s="31" t="str">
        <f t="shared" ref="AE47:AE51" si="17">IF(K47="","",K47)</f>
        <v/>
      </c>
      <c r="AF47" s="31" t="str">
        <f t="shared" ref="AF47:AF51" si="18">IF(M47="","",M47)</f>
        <v/>
      </c>
      <c r="AG47" s="90"/>
    </row>
    <row r="48" spans="1:37" ht="12" customHeight="1" x14ac:dyDescent="0.2">
      <c r="A48" s="52" t="s">
        <v>327</v>
      </c>
      <c r="B48" s="221"/>
      <c r="C48" s="221"/>
      <c r="D48" s="52"/>
      <c r="E48" s="57"/>
      <c r="F48" s="57"/>
      <c r="G48" s="57"/>
      <c r="H48" s="57"/>
      <c r="I48" s="57"/>
      <c r="J48" s="52"/>
      <c r="K48" s="57"/>
      <c r="L48" s="58"/>
      <c r="M48" s="57"/>
      <c r="R48" s="12"/>
      <c r="S48" s="12"/>
      <c r="T48" s="12"/>
      <c r="U48" s="36" t="str">
        <f>IF(ISERROR(VLOOKUP(K48,K$34:K47,1,FALSE)),"","o")</f>
        <v/>
      </c>
      <c r="V48" s="36" t="str">
        <f>IF(ISERROR(VLOOKUP(K48,K49:$K$84,1,FALSE)),"","o")</f>
        <v/>
      </c>
      <c r="W48" s="36" t="str">
        <f t="shared" si="0"/>
        <v/>
      </c>
      <c r="Y48" s="36" t="str">
        <f>IF(ISERROR(VLOOKUP(M48,M$34:M47,1,FALSE)),"","o")</f>
        <v/>
      </c>
      <c r="Z48" s="36" t="str">
        <f>IF(ISERROR(VLOOKUP(M48,M49:PR$84,1,FALSE)),"","o")</f>
        <v/>
      </c>
      <c r="AA48" s="36" t="str">
        <f t="shared" si="16"/>
        <v/>
      </c>
      <c r="AD48" s="13"/>
      <c r="AE48" s="31" t="str">
        <f t="shared" si="17"/>
        <v/>
      </c>
      <c r="AF48" s="31" t="str">
        <f t="shared" si="18"/>
        <v/>
      </c>
      <c r="AG48" s="90" t="str">
        <f>CONCATENATE(A48," ",B48)</f>
        <v xml:space="preserve">Pressions des milieux de la protection de l'environnement : </v>
      </c>
    </row>
    <row r="49" spans="1:33" ht="12" customHeight="1" x14ac:dyDescent="0.2">
      <c r="A49" s="52" t="s">
        <v>328</v>
      </c>
      <c r="B49" s="221"/>
      <c r="C49" s="221"/>
      <c r="D49" s="52"/>
      <c r="E49" s="57"/>
      <c r="F49" s="57"/>
      <c r="G49" s="57"/>
      <c r="H49" s="57"/>
      <c r="I49" s="57"/>
      <c r="J49" s="52"/>
      <c r="K49" s="57"/>
      <c r="L49" s="58"/>
      <c r="M49" s="57"/>
      <c r="R49" s="12"/>
      <c r="S49" s="12"/>
      <c r="T49" s="12"/>
      <c r="U49" s="36" t="str">
        <f>IF(ISERROR(VLOOKUP(K49,K$34:K48,1,FALSE)),"","o")</f>
        <v/>
      </c>
      <c r="V49" s="36" t="str">
        <f>IF(ISERROR(VLOOKUP(K49,K50:$K$84,1,FALSE)),"","o")</f>
        <v/>
      </c>
      <c r="W49" s="36" t="str">
        <f t="shared" si="0"/>
        <v/>
      </c>
      <c r="Y49" s="36" t="str">
        <f>IF(ISERROR(VLOOKUP(M49,M$34:M48,1,FALSE)),"","o")</f>
        <v/>
      </c>
      <c r="Z49" s="36" t="str">
        <f>IF(ISERROR(VLOOKUP(M49,#REF!,1,FALSE)),"","o")</f>
        <v/>
      </c>
      <c r="AA49" s="36" t="str">
        <f t="shared" si="16"/>
        <v/>
      </c>
      <c r="AD49" s="13"/>
      <c r="AE49" s="31" t="str">
        <f t="shared" si="17"/>
        <v/>
      </c>
      <c r="AF49" s="31" t="str">
        <f t="shared" si="18"/>
        <v/>
      </c>
      <c r="AG49" s="90" t="str">
        <f>CONCATENATE(A49," ",B49)</f>
        <v xml:space="preserve">Pressions des milieux de la protection des animaux : </v>
      </c>
    </row>
    <row r="50" spans="1:33" ht="12" customHeight="1" x14ac:dyDescent="0.2">
      <c r="A50" s="52" t="s">
        <v>329</v>
      </c>
      <c r="B50" s="221"/>
      <c r="C50" s="221"/>
      <c r="D50" s="52"/>
      <c r="E50" s="57"/>
      <c r="F50" s="57"/>
      <c r="G50" s="57"/>
      <c r="H50" s="57"/>
      <c r="I50" s="57"/>
      <c r="J50" s="52"/>
      <c r="K50" s="57"/>
      <c r="L50" s="58"/>
      <c r="M50" s="57"/>
      <c r="R50" s="12"/>
      <c r="S50" s="12"/>
      <c r="T50" s="12"/>
      <c r="U50" s="36" t="str">
        <f>IF(ISERROR(VLOOKUP(K50,K$34:K49,1,FALSE)),"","o")</f>
        <v/>
      </c>
      <c r="V50" s="36" t="str">
        <f>IF(ISERROR(VLOOKUP(K50,K51:$K$84,1,FALSE)),"","o")</f>
        <v/>
      </c>
      <c r="W50" s="36" t="str">
        <f t="shared" si="0"/>
        <v/>
      </c>
      <c r="Y50" s="36" t="str">
        <f>IF(ISERROR(VLOOKUP(M50,M$34:M49,1,FALSE)),"","o")</f>
        <v/>
      </c>
      <c r="Z50" s="36" t="str">
        <f>IF(ISERROR(VLOOKUP(M50,#REF!,1,FALSE)),"","o")</f>
        <v/>
      </c>
      <c r="AA50" s="36" t="str">
        <f t="shared" ref="AA50" si="19">IF(OR(Y50="o",Z50="o"),"o","")</f>
        <v/>
      </c>
      <c r="AD50" s="13"/>
      <c r="AE50" s="31" t="str">
        <f t="shared" ref="AE50" si="20">IF(K50="","",K50)</f>
        <v/>
      </c>
      <c r="AF50" s="31" t="str">
        <f t="shared" ref="AF50" si="21">IF(M50="","",M50)</f>
        <v/>
      </c>
      <c r="AG50" s="90" t="str">
        <f>CONCATENATE(A50," ",B50)</f>
        <v xml:space="preserve">Pressions des milieux des consommateurs : </v>
      </c>
    </row>
    <row r="51" spans="1:33" ht="12" x14ac:dyDescent="0.2">
      <c r="A51" s="87"/>
      <c r="D51" s="52"/>
      <c r="E51" s="57"/>
      <c r="F51" s="57"/>
      <c r="G51" s="57"/>
      <c r="H51" s="57"/>
      <c r="I51" s="57"/>
      <c r="J51" s="52"/>
      <c r="K51" s="57"/>
      <c r="L51" s="58"/>
      <c r="M51" s="57"/>
      <c r="R51" s="12"/>
      <c r="S51" s="12"/>
      <c r="T51" s="12"/>
      <c r="U51" s="36" t="str">
        <f>IF(ISERROR(VLOOKUP(K51,K$34:K50,1,FALSE)),"","o")</f>
        <v/>
      </c>
      <c r="V51" s="36" t="str">
        <f>IF(ISERROR(VLOOKUP(K51,K52:$K$84,1,FALSE)),"","o")</f>
        <v/>
      </c>
      <c r="W51" s="36" t="str">
        <f t="shared" si="0"/>
        <v/>
      </c>
      <c r="Y51" s="36" t="str">
        <f>IF(ISERROR(VLOOKUP(M51,M$34:M49,1,FALSE)),"","o")</f>
        <v/>
      </c>
      <c r="Z51" s="36" t="str">
        <f>IF(ISERROR(VLOOKUP(M51,#REF!,1,FALSE)),"","o")</f>
        <v/>
      </c>
      <c r="AA51" s="36" t="str">
        <f t="shared" si="16"/>
        <v/>
      </c>
      <c r="AD51" s="13"/>
      <c r="AE51" s="31" t="str">
        <f t="shared" si="17"/>
        <v/>
      </c>
      <c r="AF51" s="31" t="str">
        <f t="shared" si="18"/>
        <v/>
      </c>
      <c r="AG51" s="90" t="str">
        <f>CONCATENATE(A51," ",B51)</f>
        <v xml:space="preserve"> </v>
      </c>
    </row>
    <row r="52" spans="1:33" ht="12" customHeight="1" x14ac:dyDescent="0.2">
      <c r="A52" s="51" t="s">
        <v>330</v>
      </c>
      <c r="B52" s="52"/>
      <c r="C52" s="58"/>
      <c r="D52" s="52"/>
      <c r="E52" s="52"/>
      <c r="F52" s="52"/>
      <c r="G52" s="52"/>
      <c r="H52" s="52"/>
      <c r="I52" s="52"/>
      <c r="J52" s="52"/>
      <c r="K52" s="58"/>
      <c r="L52" s="58"/>
      <c r="M52" s="58"/>
      <c r="R52" s="12"/>
      <c r="S52" s="12"/>
      <c r="T52" s="12"/>
      <c r="U52" s="36" t="str">
        <f>IF(ISERROR(VLOOKUP(K52,K$34:K51,1,FALSE)),"","o")</f>
        <v/>
      </c>
      <c r="V52" s="36" t="str">
        <f>IF(ISERROR(VLOOKUP(K52,K53:$K$84,1,FALSE)),"","o")</f>
        <v/>
      </c>
      <c r="W52" s="36" t="str">
        <f t="shared" si="0"/>
        <v/>
      </c>
      <c r="Y52" s="36" t="str">
        <f>IF(ISERROR(VLOOKUP(M52,M$34:M51,1,FALSE)),"","o")</f>
        <v/>
      </c>
      <c r="Z52" s="36" t="str">
        <f>IF(ISERROR(VLOOKUP(M52,M53:PR$84,1,FALSE)),"","o")</f>
        <v/>
      </c>
      <c r="AA52" s="36" t="str">
        <f t="shared" ref="AA52:AA55" si="22">IF(OR(Y52="o",Z52="o"),"o","")</f>
        <v/>
      </c>
      <c r="AD52" s="13"/>
      <c r="AE52" s="31" t="str">
        <f t="shared" ref="AE52:AE55" si="23">IF(K52="","",K52)</f>
        <v/>
      </c>
      <c r="AF52" s="31" t="str">
        <f t="shared" ref="AF52:AF55" si="24">IF(M52="","",M52)</f>
        <v/>
      </c>
      <c r="AG52" s="90"/>
    </row>
    <row r="53" spans="1:33" ht="12" customHeight="1" x14ac:dyDescent="0.2">
      <c r="A53" s="52" t="s">
        <v>331</v>
      </c>
      <c r="B53" s="221"/>
      <c r="C53" s="221"/>
      <c r="D53" s="52"/>
      <c r="E53" s="57"/>
      <c r="F53" s="57"/>
      <c r="G53" s="57"/>
      <c r="H53" s="57"/>
      <c r="I53" s="57"/>
      <c r="J53" s="52"/>
      <c r="K53" s="57"/>
      <c r="L53" s="58"/>
      <c r="M53" s="57"/>
      <c r="R53" s="12"/>
      <c r="S53" s="12"/>
      <c r="T53" s="12"/>
      <c r="U53" s="36" t="str">
        <f>IF(ISERROR(VLOOKUP(K53,K$34:K52,1,FALSE)),"","o")</f>
        <v/>
      </c>
      <c r="V53" s="36" t="str">
        <f>IF(ISERROR(VLOOKUP(K53,K54:$K$84,1,FALSE)),"","o")</f>
        <v/>
      </c>
      <c r="W53" s="36" t="str">
        <f t="shared" si="0"/>
        <v/>
      </c>
      <c r="Y53" s="36" t="str">
        <f>IF(ISERROR(VLOOKUP(M53,M$34:M52,1,FALSE)),"","o")</f>
        <v/>
      </c>
      <c r="Z53" s="36" t="str">
        <f>IF(ISERROR(VLOOKUP(M53,M54:PR$84,1,FALSE)),"","o")</f>
        <v/>
      </c>
      <c r="AA53" s="36" t="str">
        <f t="shared" si="22"/>
        <v/>
      </c>
      <c r="AD53" s="13"/>
      <c r="AE53" s="31" t="str">
        <f t="shared" si="23"/>
        <v/>
      </c>
      <c r="AF53" s="31" t="str">
        <f t="shared" si="24"/>
        <v/>
      </c>
      <c r="AG53" s="90" t="str">
        <f>CONCATENATE(A53," ",B53)</f>
        <v xml:space="preserve">Concurrence pour accéder à des terres supplémentaires : </v>
      </c>
    </row>
    <row r="54" spans="1:33" ht="12" customHeight="1" x14ac:dyDescent="0.2">
      <c r="A54" s="52" t="s">
        <v>332</v>
      </c>
      <c r="B54" s="221"/>
      <c r="C54" s="221"/>
      <c r="D54" s="52"/>
      <c r="E54" s="57"/>
      <c r="F54" s="57"/>
      <c r="G54" s="57"/>
      <c r="H54" s="57"/>
      <c r="I54" s="57"/>
      <c r="J54" s="52"/>
      <c r="K54" s="57"/>
      <c r="L54" s="58"/>
      <c r="M54" s="57"/>
      <c r="R54" s="12"/>
      <c r="S54" s="12"/>
      <c r="T54" s="12"/>
      <c r="U54" s="36" t="str">
        <f>IF(ISERROR(VLOOKUP(K54,K$34:K53,1,FALSE)),"","o")</f>
        <v/>
      </c>
      <c r="V54" s="36" t="str">
        <f>IF(ISERROR(VLOOKUP(K54,K55:$K$84,1,FALSE)),"","o")</f>
        <v/>
      </c>
      <c r="W54" s="36" t="str">
        <f t="shared" si="0"/>
        <v/>
      </c>
      <c r="Y54" s="36" t="str">
        <f>IF(ISERROR(VLOOKUP(M54,M$34:M53,1,FALSE)),"","o")</f>
        <v/>
      </c>
      <c r="Z54" s="36" t="str">
        <f>IF(ISERROR(VLOOKUP(M54,#REF!,1,FALSE)),"","o")</f>
        <v/>
      </c>
      <c r="AA54" s="36" t="str">
        <f t="shared" si="22"/>
        <v/>
      </c>
      <c r="AD54" s="13"/>
      <c r="AE54" s="31" t="str">
        <f t="shared" si="23"/>
        <v/>
      </c>
      <c r="AF54" s="31" t="str">
        <f t="shared" si="24"/>
        <v/>
      </c>
      <c r="AG54" s="90" t="str">
        <f>CONCATENATE(A54," ",B54)</f>
        <v xml:space="preserve">Concurrence entre exploitants pour accéder à des marchés : </v>
      </c>
    </row>
    <row r="55" spans="1:33" ht="12" x14ac:dyDescent="0.2">
      <c r="A55" s="87"/>
      <c r="D55" s="52"/>
      <c r="E55" s="57"/>
      <c r="F55" s="57"/>
      <c r="G55" s="57"/>
      <c r="H55" s="57"/>
      <c r="I55" s="57"/>
      <c r="J55" s="52"/>
      <c r="K55" s="57"/>
      <c r="L55" s="58"/>
      <c r="M55" s="57"/>
      <c r="R55" s="12"/>
      <c r="S55" s="12"/>
      <c r="T55" s="12"/>
      <c r="U55" s="36" t="str">
        <f>IF(ISERROR(VLOOKUP(K55,K$34:K54,1,FALSE)),"","o")</f>
        <v/>
      </c>
      <c r="V55" s="36" t="str">
        <f>IF(ISERROR(VLOOKUP(K55,K56:$K$84,1,FALSE)),"","o")</f>
        <v/>
      </c>
      <c r="W55" s="36" t="str">
        <f t="shared" si="0"/>
        <v/>
      </c>
      <c r="Y55" s="36" t="str">
        <f>IF(ISERROR(VLOOKUP(M55,M$34:M54,1,FALSE)),"","o")</f>
        <v/>
      </c>
      <c r="Z55" s="36" t="str">
        <f>IF(ISERROR(VLOOKUP(M55,#REF!,1,FALSE)),"","o")</f>
        <v/>
      </c>
      <c r="AA55" s="36" t="str">
        <f t="shared" si="22"/>
        <v/>
      </c>
      <c r="AD55" s="13"/>
      <c r="AE55" s="31" t="str">
        <f t="shared" si="23"/>
        <v/>
      </c>
      <c r="AF55" s="31" t="str">
        <f t="shared" si="24"/>
        <v/>
      </c>
      <c r="AG55" s="90" t="str">
        <f>CONCATENATE(A55," ",B55)</f>
        <v xml:space="preserve"> </v>
      </c>
    </row>
    <row r="56" spans="1:33" ht="12" customHeight="1" x14ac:dyDescent="0.2">
      <c r="A56" s="51" t="s">
        <v>333</v>
      </c>
      <c r="B56" s="52"/>
      <c r="C56" s="58"/>
      <c r="D56" s="52"/>
      <c r="E56" s="52"/>
      <c r="F56" s="52"/>
      <c r="G56" s="52"/>
      <c r="H56" s="52"/>
      <c r="I56" s="52"/>
      <c r="J56" s="52"/>
      <c r="K56" s="58"/>
      <c r="L56" s="58"/>
      <c r="M56" s="58"/>
      <c r="R56" s="12"/>
      <c r="S56" s="12"/>
      <c r="T56" s="12"/>
      <c r="U56" s="36" t="str">
        <f>IF(ISERROR(VLOOKUP(K56,K$34:K55,1,FALSE)),"","o")</f>
        <v/>
      </c>
      <c r="V56" s="36" t="str">
        <f>IF(ISERROR(VLOOKUP(K56,K57:$K$84,1,FALSE)),"","o")</f>
        <v/>
      </c>
      <c r="W56" s="36" t="str">
        <f t="shared" si="0"/>
        <v/>
      </c>
      <c r="Y56" s="36" t="str">
        <f>IF(ISERROR(VLOOKUP(M56,M$34:M55,1,FALSE)),"","o")</f>
        <v/>
      </c>
      <c r="Z56" s="36" t="str">
        <f>IF(ISERROR(VLOOKUP(M56,M57:PR$84,1,FALSE)),"","o")</f>
        <v/>
      </c>
      <c r="AA56" s="36" t="str">
        <f t="shared" ref="AA56:AA60" si="25">IF(OR(Y56="o",Z56="o"),"o","")</f>
        <v/>
      </c>
      <c r="AD56" s="13"/>
      <c r="AE56" s="31" t="str">
        <f t="shared" ref="AE56:AE60" si="26">IF(K56="","",K56)</f>
        <v/>
      </c>
      <c r="AF56" s="31" t="str">
        <f t="shared" ref="AF56:AF60" si="27">IF(M56="","",M56)</f>
        <v/>
      </c>
      <c r="AG56" s="90"/>
    </row>
    <row r="57" spans="1:33" ht="12" customHeight="1" x14ac:dyDescent="0.2">
      <c r="A57" s="52" t="s">
        <v>334</v>
      </c>
      <c r="B57" s="221"/>
      <c r="C57" s="221"/>
      <c r="D57" s="52"/>
      <c r="E57" s="57"/>
      <c r="F57" s="57"/>
      <c r="G57" s="57"/>
      <c r="H57" s="57"/>
      <c r="I57" s="57"/>
      <c r="J57" s="52"/>
      <c r="K57" s="57"/>
      <c r="L57" s="58"/>
      <c r="M57" s="57"/>
      <c r="R57" s="12"/>
      <c r="S57" s="12"/>
      <c r="T57" s="12"/>
      <c r="U57" s="36" t="str">
        <f>IF(ISERROR(VLOOKUP(K57,K$34:K56,1,FALSE)),"","o")</f>
        <v/>
      </c>
      <c r="V57" s="36" t="str">
        <f>IF(ISERROR(VLOOKUP(K57,K58:$K$84,1,FALSE)),"","o")</f>
        <v/>
      </c>
      <c r="W57" s="36" t="str">
        <f t="shared" si="0"/>
        <v/>
      </c>
      <c r="Y57" s="36" t="str">
        <f>IF(ISERROR(VLOOKUP(M57,M$34:M56,1,FALSE)),"","o")</f>
        <v/>
      </c>
      <c r="Z57" s="36" t="str">
        <f>IF(ISERROR(VLOOKUP(M57,M58:PR$84,1,FALSE)),"","o")</f>
        <v/>
      </c>
      <c r="AA57" s="36" t="str">
        <f t="shared" si="25"/>
        <v/>
      </c>
      <c r="AD57" s="13"/>
      <c r="AE57" s="31" t="str">
        <f t="shared" si="26"/>
        <v/>
      </c>
      <c r="AF57" s="31" t="str">
        <f t="shared" si="27"/>
        <v/>
      </c>
      <c r="AG57" s="90" t="str">
        <f>CONCATENATE(A57," ",B57)</f>
        <v xml:space="preserve">Possibilités de collaborer en lien avec la mécanisation : </v>
      </c>
    </row>
    <row r="58" spans="1:33" ht="12" customHeight="1" x14ac:dyDescent="0.2">
      <c r="A58" s="52" t="s">
        <v>335</v>
      </c>
      <c r="B58" s="221"/>
      <c r="C58" s="221"/>
      <c r="D58" s="52"/>
      <c r="E58" s="57"/>
      <c r="F58" s="57"/>
      <c r="G58" s="57"/>
      <c r="H58" s="57"/>
      <c r="I58" s="57"/>
      <c r="J58" s="52"/>
      <c r="K58" s="57"/>
      <c r="L58" s="58"/>
      <c r="M58" s="57"/>
      <c r="R58" s="12"/>
      <c r="S58" s="12"/>
      <c r="T58" s="12"/>
      <c r="U58" s="36" t="str">
        <f>IF(ISERROR(VLOOKUP(K58,K$34:K57,1,FALSE)),"","o")</f>
        <v/>
      </c>
      <c r="V58" s="36" t="str">
        <f>IF(ISERROR(VLOOKUP(K58,K59:$K$84,1,FALSE)),"","o")</f>
        <v/>
      </c>
      <c r="W58" s="36" t="str">
        <f t="shared" si="0"/>
        <v/>
      </c>
      <c r="Y58" s="36" t="str">
        <f>IF(ISERROR(VLOOKUP(M58,M$34:M57,1,FALSE)),"","o")</f>
        <v/>
      </c>
      <c r="Z58" s="36" t="str">
        <f>IF(ISERROR(VLOOKUP(M58,#REF!,1,FALSE)),"","o")</f>
        <v/>
      </c>
      <c r="AA58" s="36" t="str">
        <f t="shared" si="25"/>
        <v/>
      </c>
      <c r="AD58" s="13"/>
      <c r="AE58" s="31" t="str">
        <f t="shared" si="26"/>
        <v/>
      </c>
      <c r="AF58" s="31" t="str">
        <f t="shared" si="27"/>
        <v/>
      </c>
      <c r="AG58" s="90" t="str">
        <f>CONCATENATE(A58," ",B58)</f>
        <v xml:space="preserve">Possibilités de collaborer en lien avec les bâtiments : </v>
      </c>
    </row>
    <row r="59" spans="1:33" ht="12" customHeight="1" x14ac:dyDescent="0.2">
      <c r="A59" s="52" t="s">
        <v>336</v>
      </c>
      <c r="B59" s="221"/>
      <c r="C59" s="221"/>
      <c r="D59" s="52"/>
      <c r="E59" s="57"/>
      <c r="F59" s="57"/>
      <c r="G59" s="57"/>
      <c r="H59" s="57"/>
      <c r="I59" s="57"/>
      <c r="J59" s="52"/>
      <c r="K59" s="57"/>
      <c r="L59" s="58"/>
      <c r="M59" s="57"/>
      <c r="R59" s="12"/>
      <c r="S59" s="12"/>
      <c r="T59" s="12"/>
      <c r="U59" s="36" t="str">
        <f>IF(ISERROR(VLOOKUP(K59,K$34:K58,1,FALSE)),"","o")</f>
        <v/>
      </c>
      <c r="V59" s="36" t="str">
        <f>IF(ISERROR(VLOOKUP(K59,K60:$K$84,1,FALSE)),"","o")</f>
        <v/>
      </c>
      <c r="W59" s="36" t="str">
        <f t="shared" ref="W59" si="28">IF(OR(U59="o",V59="o"),"o","")</f>
        <v/>
      </c>
      <c r="Y59" s="36" t="str">
        <f>IF(ISERROR(VLOOKUP(M59,M$34:M58,1,FALSE)),"","o")</f>
        <v/>
      </c>
      <c r="Z59" s="36" t="str">
        <f>IF(ISERROR(VLOOKUP(M59,#REF!,1,FALSE)),"","o")</f>
        <v/>
      </c>
      <c r="AA59" s="36" t="str">
        <f t="shared" ref="AA59" si="29">IF(OR(Y59="o",Z59="o"),"o","")</f>
        <v/>
      </c>
      <c r="AD59" s="13"/>
      <c r="AE59" s="31" t="str">
        <f t="shared" ref="AE59" si="30">IF(K59="","",K59)</f>
        <v/>
      </c>
      <c r="AF59" s="31" t="str">
        <f t="shared" ref="AF59" si="31">IF(M59="","",M59)</f>
        <v/>
      </c>
      <c r="AG59" s="90" t="str">
        <f>CONCATENATE(A59," ",B59)</f>
        <v xml:space="preserve">Possibilités d'être remplacé sur la ferme : </v>
      </c>
    </row>
    <row r="60" spans="1:33" ht="12" x14ac:dyDescent="0.2">
      <c r="A60" s="87"/>
      <c r="D60" s="52"/>
      <c r="E60" s="57"/>
      <c r="F60" s="57"/>
      <c r="G60" s="57"/>
      <c r="H60" s="57"/>
      <c r="I60" s="57"/>
      <c r="J60" s="52"/>
      <c r="K60" s="57"/>
      <c r="L60" s="58"/>
      <c r="M60" s="57"/>
      <c r="R60" s="12"/>
      <c r="S60" s="12"/>
      <c r="T60" s="12"/>
      <c r="U60" s="36" t="str">
        <f>IF(ISERROR(VLOOKUP(K60,K$34:K59,1,FALSE)),"","o")</f>
        <v/>
      </c>
      <c r="V60" s="36" t="str">
        <f>IF(ISERROR(VLOOKUP(K60,K61:$K$84,1,FALSE)),"","o")</f>
        <v/>
      </c>
      <c r="W60" s="36" t="str">
        <f t="shared" ref="W60:W84" si="32">IF(OR(U60="o",V60="o"),"o","")</f>
        <v/>
      </c>
      <c r="Y60" s="36" t="str">
        <f>IF(ISERROR(VLOOKUP(M60,M$34:M58,1,FALSE)),"","o")</f>
        <v/>
      </c>
      <c r="Z60" s="36" t="str">
        <f>IF(ISERROR(VLOOKUP(M60,#REF!,1,FALSE)),"","o")</f>
        <v/>
      </c>
      <c r="AA60" s="36" t="str">
        <f t="shared" si="25"/>
        <v/>
      </c>
      <c r="AD60" s="13"/>
      <c r="AE60" s="31" t="str">
        <f t="shared" si="26"/>
        <v/>
      </c>
      <c r="AF60" s="31" t="str">
        <f t="shared" si="27"/>
        <v/>
      </c>
      <c r="AG60" s="90" t="str">
        <f>CONCATENATE(A60," ",B60)</f>
        <v xml:space="preserve"> </v>
      </c>
    </row>
    <row r="61" spans="1:33" ht="12" customHeight="1" x14ac:dyDescent="0.2">
      <c r="A61" s="51" t="s">
        <v>337</v>
      </c>
      <c r="B61" s="52"/>
      <c r="C61" s="58"/>
      <c r="D61" s="52"/>
      <c r="E61" s="52"/>
      <c r="F61" s="52"/>
      <c r="G61" s="52"/>
      <c r="H61" s="52"/>
      <c r="I61" s="52"/>
      <c r="J61" s="52"/>
      <c r="K61" s="58"/>
      <c r="L61" s="58"/>
      <c r="M61" s="58"/>
      <c r="R61" s="12"/>
      <c r="S61" s="12"/>
      <c r="T61" s="12"/>
      <c r="U61" s="36" t="str">
        <f>IF(ISERROR(VLOOKUP(K61,K$34:K60,1,FALSE)),"","o")</f>
        <v/>
      </c>
      <c r="V61" s="36" t="str">
        <f>IF(ISERROR(VLOOKUP(K61,K62:$K$84,1,FALSE)),"","o")</f>
        <v/>
      </c>
      <c r="W61" s="36" t="str">
        <f t="shared" si="32"/>
        <v/>
      </c>
      <c r="Y61" s="36" t="str">
        <f>IF(ISERROR(VLOOKUP(M61,M$34:M60,1,FALSE)),"","o")</f>
        <v/>
      </c>
      <c r="Z61" s="36" t="str">
        <f>IF(ISERROR(VLOOKUP(M61,M62:PR$84,1,FALSE)),"","o")</f>
        <v/>
      </c>
      <c r="AA61" s="36" t="str">
        <f t="shared" ref="AA61:AA65" si="33">IF(OR(Y61="o",Z61="o"),"o","")</f>
        <v/>
      </c>
      <c r="AD61" s="13"/>
      <c r="AE61" s="31" t="str">
        <f t="shared" ref="AE61:AE65" si="34">IF(K61="","",K61)</f>
        <v/>
      </c>
      <c r="AF61" s="31" t="str">
        <f t="shared" ref="AF61:AF65" si="35">IF(M61="","",M61)</f>
        <v/>
      </c>
      <c r="AG61" s="90"/>
    </row>
    <row r="62" spans="1:33" ht="12" customHeight="1" x14ac:dyDescent="0.2">
      <c r="A62" s="52" t="s">
        <v>338</v>
      </c>
      <c r="B62" s="221"/>
      <c r="C62" s="221"/>
      <c r="D62" s="52"/>
      <c r="E62" s="57"/>
      <c r="F62" s="57"/>
      <c r="G62" s="57"/>
      <c r="H62" s="57"/>
      <c r="I62" s="57"/>
      <c r="J62" s="52"/>
      <c r="K62" s="57"/>
      <c r="L62" s="58"/>
      <c r="M62" s="57"/>
      <c r="R62" s="12"/>
      <c r="S62" s="12"/>
      <c r="T62" s="12"/>
      <c r="U62" s="36" t="str">
        <f>IF(ISERROR(VLOOKUP(K62,K$34:K61,1,FALSE)),"","o")</f>
        <v/>
      </c>
      <c r="V62" s="36" t="str">
        <f>IF(ISERROR(VLOOKUP(K62,K63:$K$84,1,FALSE)),"","o")</f>
        <v/>
      </c>
      <c r="W62" s="36" t="str">
        <f t="shared" si="32"/>
        <v/>
      </c>
      <c r="Y62" s="36" t="str">
        <f>IF(ISERROR(VLOOKUP(M62,M$34:M61,1,FALSE)),"","o")</f>
        <v/>
      </c>
      <c r="Z62" s="36" t="str">
        <f>IF(ISERROR(VLOOKUP(M62,M63:PR$84,1,FALSE)),"","o")</f>
        <v/>
      </c>
      <c r="AA62" s="36" t="str">
        <f t="shared" si="33"/>
        <v/>
      </c>
      <c r="AD62" s="13"/>
      <c r="AE62" s="31" t="str">
        <f t="shared" si="34"/>
        <v/>
      </c>
      <c r="AF62" s="31" t="str">
        <f t="shared" si="35"/>
        <v/>
      </c>
      <c r="AG62" s="90" t="str">
        <f>CONCATENATE(A62," ",B62)</f>
        <v xml:space="preserve">Potentiel de dévelop. de prestations pour l'agriculture : </v>
      </c>
    </row>
    <row r="63" spans="1:33" ht="12" customHeight="1" x14ac:dyDescent="0.2">
      <c r="A63" s="52" t="s">
        <v>339</v>
      </c>
      <c r="B63" s="221"/>
      <c r="C63" s="221"/>
      <c r="D63" s="52"/>
      <c r="E63" s="57"/>
      <c r="F63" s="57"/>
      <c r="G63" s="57"/>
      <c r="H63" s="57"/>
      <c r="I63" s="57"/>
      <c r="J63" s="52"/>
      <c r="K63" s="57"/>
      <c r="L63" s="58"/>
      <c r="M63" s="57"/>
      <c r="R63" s="12"/>
      <c r="S63" s="12"/>
      <c r="T63" s="12"/>
      <c r="U63" s="36" t="str">
        <f>IF(ISERROR(VLOOKUP(K63,K$34:K62,1,FALSE)),"","o")</f>
        <v/>
      </c>
      <c r="V63" s="36" t="str">
        <f>IF(ISERROR(VLOOKUP(K63,K64:$K$84,1,FALSE)),"","o")</f>
        <v/>
      </c>
      <c r="W63" s="36" t="str">
        <f t="shared" si="32"/>
        <v/>
      </c>
      <c r="Y63" s="36" t="str">
        <f>IF(ISERROR(VLOOKUP(M63,M$34:M62,1,FALSE)),"","o")</f>
        <v/>
      </c>
      <c r="Z63" s="36" t="str">
        <f>IF(ISERROR(VLOOKUP(M63,#REF!,1,FALSE)),"","o")</f>
        <v/>
      </c>
      <c r="AA63" s="36" t="str">
        <f t="shared" si="33"/>
        <v/>
      </c>
      <c r="AD63" s="13"/>
      <c r="AE63" s="31" t="str">
        <f t="shared" si="34"/>
        <v/>
      </c>
      <c r="AF63" s="31" t="str">
        <f t="shared" si="35"/>
        <v/>
      </c>
      <c r="AG63" s="90" t="str">
        <f>CONCATENATE(A63," ",B63)</f>
        <v xml:space="preserve">Potentiel de dévelop. de prestations pour les collectivités : </v>
      </c>
    </row>
    <row r="64" spans="1:33" ht="12" customHeight="1" x14ac:dyDescent="0.2">
      <c r="A64" s="52" t="s">
        <v>340</v>
      </c>
      <c r="B64" s="221"/>
      <c r="C64" s="221"/>
      <c r="D64" s="52"/>
      <c r="E64" s="57"/>
      <c r="F64" s="57"/>
      <c r="G64" s="57"/>
      <c r="H64" s="57"/>
      <c r="I64" s="57"/>
      <c r="J64" s="52"/>
      <c r="K64" s="57"/>
      <c r="L64" s="58"/>
      <c r="M64" s="57"/>
      <c r="R64" s="12"/>
      <c r="S64" s="12"/>
      <c r="T64" s="12"/>
      <c r="U64" s="36" t="str">
        <f>IF(ISERROR(VLOOKUP(K64,K$34:K63,1,FALSE)),"","o")</f>
        <v/>
      </c>
      <c r="V64" s="36" t="str">
        <f>IF(ISERROR(VLOOKUP(K64,K65:$K$84,1,FALSE)),"","o")</f>
        <v/>
      </c>
      <c r="W64" s="36" t="str">
        <f t="shared" si="32"/>
        <v/>
      </c>
      <c r="Y64" s="36" t="str">
        <f>IF(ISERROR(VLOOKUP(M64,M$34:M63,1,FALSE)),"","o")</f>
        <v/>
      </c>
      <c r="Z64" s="36" t="str">
        <f>IF(ISERROR(VLOOKUP(M64,#REF!,1,FALSE)),"","o")</f>
        <v/>
      </c>
      <c r="AA64" s="36" t="str">
        <f t="shared" si="33"/>
        <v/>
      </c>
      <c r="AD64" s="13"/>
      <c r="AE64" s="31" t="str">
        <f t="shared" si="34"/>
        <v/>
      </c>
      <c r="AF64" s="31" t="str">
        <f t="shared" si="35"/>
        <v/>
      </c>
      <c r="AG64" s="90" t="str">
        <f>CONCATENATE(A64," ",B64)</f>
        <v xml:space="preserve">Potentiel de dévelop. de prestations agritouristiques : </v>
      </c>
    </row>
    <row r="65" spans="1:37" ht="12" x14ac:dyDescent="0.2">
      <c r="A65" s="87"/>
      <c r="D65" s="52"/>
      <c r="E65" s="57"/>
      <c r="F65" s="57"/>
      <c r="G65" s="57"/>
      <c r="H65" s="57"/>
      <c r="I65" s="57"/>
      <c r="J65" s="52"/>
      <c r="K65" s="57"/>
      <c r="L65" s="58"/>
      <c r="M65" s="57"/>
      <c r="R65" s="12"/>
      <c r="S65" s="12"/>
      <c r="T65" s="12"/>
      <c r="U65" s="36" t="str">
        <f>IF(ISERROR(VLOOKUP(K65,K$34:K64,1,FALSE)),"","o")</f>
        <v/>
      </c>
      <c r="V65" s="36" t="str">
        <f>IF(ISERROR(VLOOKUP(K65,K66:$K$84,1,FALSE)),"","o")</f>
        <v/>
      </c>
      <c r="W65" s="36" t="str">
        <f t="shared" si="32"/>
        <v/>
      </c>
      <c r="Y65" s="36" t="str">
        <f>IF(ISERROR(VLOOKUP(M65,M$34:M63,1,FALSE)),"","o")</f>
        <v/>
      </c>
      <c r="Z65" s="36" t="str">
        <f>IF(ISERROR(VLOOKUP(M65,#REF!,1,FALSE)),"","o")</f>
        <v/>
      </c>
      <c r="AA65" s="36" t="str">
        <f t="shared" si="33"/>
        <v/>
      </c>
      <c r="AD65" s="13"/>
      <c r="AE65" s="31" t="str">
        <f t="shared" si="34"/>
        <v/>
      </c>
      <c r="AF65" s="31" t="str">
        <f t="shared" si="35"/>
        <v/>
      </c>
      <c r="AG65" s="90" t="str">
        <f>CONCATENATE(A65," ",B65)</f>
        <v xml:space="preserve"> </v>
      </c>
    </row>
    <row r="66" spans="1:37" customFormat="1" ht="12" customHeight="1" x14ac:dyDescent="0.25">
      <c r="A66" s="51"/>
      <c r="B66" s="52"/>
      <c r="C66" s="53"/>
      <c r="D66" s="52"/>
      <c r="E66" s="156" t="s">
        <v>124</v>
      </c>
      <c r="F66" s="156" t="s">
        <v>123</v>
      </c>
      <c r="G66" s="157">
        <v>0</v>
      </c>
      <c r="H66" s="156" t="s">
        <v>122</v>
      </c>
      <c r="I66" s="156" t="s">
        <v>121</v>
      </c>
      <c r="J66" s="52"/>
      <c r="K66" s="53"/>
      <c r="L66" s="52"/>
      <c r="M66" s="53"/>
      <c r="N66" s="17"/>
      <c r="O66" s="3"/>
      <c r="P66" s="3"/>
      <c r="Q66" s="3"/>
      <c r="R66" s="13"/>
      <c r="S66" s="13"/>
      <c r="T66" s="12"/>
      <c r="U66" s="36" t="str">
        <f>IF(ISERROR(VLOOKUP(K66,K$34:K65,1,FALSE)),"","o")</f>
        <v/>
      </c>
      <c r="V66" s="36" t="str">
        <f>IF(ISERROR(VLOOKUP(K66,K67:$K$84,1,FALSE)),"","o")</f>
        <v/>
      </c>
      <c r="W66" s="36" t="str">
        <f t="shared" si="32"/>
        <v/>
      </c>
      <c r="X66" s="3"/>
      <c r="Y66" s="13"/>
      <c r="Z66" s="13"/>
      <c r="AA66" s="13"/>
      <c r="AB66" s="3"/>
      <c r="AC66" s="3"/>
      <c r="AD66" s="13"/>
      <c r="AE66" s="35"/>
      <c r="AF66" s="35"/>
      <c r="AG66" s="3"/>
      <c r="AH66" s="3"/>
      <c r="AI66" s="3"/>
      <c r="AJ66" s="3"/>
      <c r="AK66" s="3"/>
    </row>
    <row r="67" spans="1:37" ht="12" customHeight="1" x14ac:dyDescent="0.25">
      <c r="A67" s="48" t="s">
        <v>341</v>
      </c>
      <c r="B67" s="52"/>
      <c r="C67" s="58"/>
      <c r="D67" s="52"/>
      <c r="E67" s="52"/>
      <c r="F67" s="52"/>
      <c r="G67" s="52"/>
      <c r="H67" s="52"/>
      <c r="I67" s="52"/>
      <c r="J67" s="52"/>
      <c r="K67" s="52"/>
      <c r="L67" s="52"/>
      <c r="M67" s="52"/>
      <c r="R67" s="12"/>
      <c r="S67" s="12"/>
      <c r="T67" s="12"/>
      <c r="U67" s="36" t="str">
        <f>IF(ISERROR(VLOOKUP(K67,K$34:K66,1,FALSE)),"","o")</f>
        <v/>
      </c>
      <c r="V67" s="36" t="str">
        <f>IF(ISERROR(VLOOKUP(K67,K68:$K$84,1,FALSE)),"","o")</f>
        <v/>
      </c>
      <c r="W67" s="36" t="str">
        <f t="shared" si="32"/>
        <v/>
      </c>
      <c r="Y67" s="36" t="str">
        <f>IF(ISERROR(VLOOKUP(M67,#REF!,1,FALSE)),"","o")</f>
        <v/>
      </c>
      <c r="Z67" s="36" t="str">
        <f>IF(ISERROR(VLOOKUP(M67,#REF!,1,FALSE)),"","o")</f>
        <v/>
      </c>
      <c r="AA67" s="36" t="str">
        <f t="shared" ref="AA67:AA73" si="36">IF(OR(Y67="o",Z67="o"),"o","")</f>
        <v/>
      </c>
      <c r="AD67" s="13"/>
      <c r="AE67" s="35"/>
      <c r="AF67" s="35"/>
      <c r="AG67" s="90"/>
    </row>
    <row r="68" spans="1:37" ht="12" customHeight="1" x14ac:dyDescent="0.2">
      <c r="A68" s="51" t="s">
        <v>342</v>
      </c>
      <c r="B68" s="52"/>
      <c r="C68" s="58"/>
      <c r="D68" s="52"/>
      <c r="E68" s="52"/>
      <c r="F68" s="52"/>
      <c r="G68" s="52"/>
      <c r="H68" s="52"/>
      <c r="I68" s="52"/>
      <c r="J68" s="52"/>
      <c r="K68" s="58"/>
      <c r="L68" s="58"/>
      <c r="M68" s="58"/>
      <c r="R68" s="12"/>
      <c r="S68" s="12"/>
      <c r="T68" s="12"/>
      <c r="U68" s="36" t="str">
        <f>IF(ISERROR(VLOOKUP(K68,K$34:K67,1,FALSE)),"","o")</f>
        <v/>
      </c>
      <c r="V68" s="36" t="str">
        <f>IF(ISERROR(VLOOKUP(K68,K69:$K$84,1,FALSE)),"","o")</f>
        <v/>
      </c>
      <c r="W68" s="36" t="str">
        <f t="shared" si="32"/>
        <v/>
      </c>
      <c r="Y68" s="36" t="str">
        <f>IF(ISERROR(VLOOKUP(M68,M$34:M67,1,FALSE)),"","o")</f>
        <v/>
      </c>
      <c r="Z68" s="36" t="str">
        <f>IF(ISERROR(VLOOKUP(M68,M69:PR$84,1,FALSE)),"","o")</f>
        <v/>
      </c>
      <c r="AA68" s="36" t="str">
        <f t="shared" si="36"/>
        <v/>
      </c>
      <c r="AD68" s="13"/>
      <c r="AE68" s="31" t="str">
        <f t="shared" ref="AE68:AE73" si="37">IF(K68="","",K68)</f>
        <v/>
      </c>
      <c r="AF68" s="31" t="str">
        <f t="shared" ref="AF68:AF73" si="38">IF(M68="","",M68)</f>
        <v/>
      </c>
      <c r="AG68" s="90"/>
    </row>
    <row r="69" spans="1:37" ht="12" customHeight="1" x14ac:dyDescent="0.2">
      <c r="A69" s="52" t="s">
        <v>343</v>
      </c>
      <c r="B69" s="52"/>
      <c r="C69" s="58"/>
      <c r="D69" s="52"/>
      <c r="E69" s="89"/>
      <c r="F69" s="89"/>
      <c r="G69" s="89"/>
      <c r="H69" s="89"/>
      <c r="I69" s="89"/>
      <c r="J69" s="52"/>
      <c r="K69" s="57"/>
      <c r="L69" s="58"/>
      <c r="M69" s="57"/>
      <c r="R69" s="12"/>
      <c r="S69" s="12"/>
      <c r="T69" s="12"/>
      <c r="U69" s="36" t="str">
        <f>IF(ISERROR(VLOOKUP(K69,K$34:K68,1,FALSE)),"","o")</f>
        <v/>
      </c>
      <c r="V69" s="36" t="str">
        <f>IF(ISERROR(VLOOKUP(K69,K70:$K$84,1,FALSE)),"","o")</f>
        <v/>
      </c>
      <c r="W69" s="36" t="str">
        <f t="shared" si="32"/>
        <v/>
      </c>
      <c r="Y69" s="36" t="str">
        <f>IF(ISERROR(VLOOKUP(M69,M$34:M68,1,FALSE)),"","o")</f>
        <v/>
      </c>
      <c r="Z69" s="36" t="str">
        <f>IF(ISERROR(VLOOKUP(M69,M70:PR$84,1,FALSE)),"","o")</f>
        <v/>
      </c>
      <c r="AA69" s="36" t="str">
        <f t="shared" si="36"/>
        <v/>
      </c>
      <c r="AD69" s="13"/>
      <c r="AE69" s="31" t="str">
        <f t="shared" si="37"/>
        <v/>
      </c>
      <c r="AF69" s="31" t="str">
        <f t="shared" si="38"/>
        <v/>
      </c>
      <c r="AG69" s="90" t="str">
        <f>CONCATENATE(A69," ",B69)</f>
        <v xml:space="preserve">Progrès technique en production animale </v>
      </c>
    </row>
    <row r="70" spans="1:37" ht="12" customHeight="1" x14ac:dyDescent="0.2">
      <c r="A70" s="52" t="s">
        <v>344</v>
      </c>
      <c r="B70" s="52"/>
      <c r="C70" s="58"/>
      <c r="D70" s="52"/>
      <c r="E70" s="89"/>
      <c r="F70" s="89"/>
      <c r="G70" s="89"/>
      <c r="H70" s="89"/>
      <c r="I70" s="89"/>
      <c r="J70" s="52"/>
      <c r="K70" s="57"/>
      <c r="L70" s="58"/>
      <c r="M70" s="57"/>
      <c r="R70" s="12"/>
      <c r="S70" s="12"/>
      <c r="T70" s="12"/>
      <c r="U70" s="36" t="str">
        <f>IF(ISERROR(VLOOKUP(K70,K$34:K69,1,FALSE)),"","o")</f>
        <v/>
      </c>
      <c r="V70" s="36" t="str">
        <f>IF(ISERROR(VLOOKUP(K70,K71:$K$84,1,FALSE)),"","o")</f>
        <v/>
      </c>
      <c r="W70" s="36" t="str">
        <f t="shared" si="32"/>
        <v/>
      </c>
      <c r="Y70" s="36" t="str">
        <f>IF(ISERROR(VLOOKUP(M70,M$34:M69,1,FALSE)),"","o")</f>
        <v/>
      </c>
      <c r="Z70" s="36" t="str">
        <f>IF(ISERROR(VLOOKUP(M70,#REF!,1,FALSE)),"","o")</f>
        <v/>
      </c>
      <c r="AA70" s="36" t="str">
        <f t="shared" si="36"/>
        <v/>
      </c>
      <c r="AD70" s="13"/>
      <c r="AE70" s="31" t="str">
        <f t="shared" si="37"/>
        <v/>
      </c>
      <c r="AF70" s="31" t="str">
        <f t="shared" si="38"/>
        <v/>
      </c>
      <c r="AG70" s="90" t="str">
        <f>CONCATENATE(A70," ",B70)</f>
        <v xml:space="preserve">Progrès technique en production végétale </v>
      </c>
    </row>
    <row r="71" spans="1:37" ht="12" customHeight="1" x14ac:dyDescent="0.2">
      <c r="A71" s="52" t="s">
        <v>345</v>
      </c>
      <c r="B71" s="52"/>
      <c r="C71" s="58"/>
      <c r="D71" s="52"/>
      <c r="E71" s="89"/>
      <c r="F71" s="89"/>
      <c r="G71" s="89"/>
      <c r="H71" s="89"/>
      <c r="I71" s="89"/>
      <c r="J71" s="52"/>
      <c r="K71" s="57"/>
      <c r="L71" s="58"/>
      <c r="M71" s="57"/>
      <c r="R71" s="12"/>
      <c r="S71" s="12"/>
      <c r="T71" s="12"/>
      <c r="U71" s="36" t="str">
        <f>IF(ISERROR(VLOOKUP(K71,K$34:K70,1,FALSE)),"","o")</f>
        <v/>
      </c>
      <c r="V71" s="36" t="str">
        <f>IF(ISERROR(VLOOKUP(K71,K72:$K$84,1,FALSE)),"","o")</f>
        <v/>
      </c>
      <c r="W71" s="36" t="str">
        <f t="shared" si="32"/>
        <v/>
      </c>
      <c r="Y71" s="36" t="str">
        <f>IF(ISERROR(VLOOKUP(M71,M$34:M70,1,FALSE)),"","o")</f>
        <v/>
      </c>
      <c r="Z71" s="36" t="str">
        <f>IF(ISERROR(VLOOKUP(M71,#REF!,1,FALSE)),"","o")</f>
        <v/>
      </c>
      <c r="AA71" s="36" t="str">
        <f t="shared" ref="AA71" si="39">IF(OR(Y71="o",Z71="o"),"o","")</f>
        <v/>
      </c>
      <c r="AD71" s="13"/>
      <c r="AE71" s="31" t="str">
        <f t="shared" ref="AE71" si="40">IF(K71="","",K71)</f>
        <v/>
      </c>
      <c r="AF71" s="31" t="str">
        <f t="shared" ref="AF71" si="41">IF(M71="","",M71)</f>
        <v/>
      </c>
      <c r="AG71" s="90" t="str">
        <f>CONCATENATE(A71," ",B71)</f>
        <v xml:space="preserve">Progrès technique en mécanisation </v>
      </c>
    </row>
    <row r="72" spans="1:37" ht="12" customHeight="1" x14ac:dyDescent="0.2">
      <c r="A72" s="52" t="s">
        <v>346</v>
      </c>
      <c r="B72" s="52"/>
      <c r="C72" s="58"/>
      <c r="D72" s="52"/>
      <c r="E72" s="89"/>
      <c r="F72" s="89"/>
      <c r="G72" s="89"/>
      <c r="H72" s="89"/>
      <c r="I72" s="89"/>
      <c r="J72" s="52"/>
      <c r="K72" s="57"/>
      <c r="L72" s="58"/>
      <c r="M72" s="57"/>
      <c r="R72" s="12"/>
      <c r="S72" s="12"/>
      <c r="T72" s="12"/>
      <c r="U72" s="36" t="str">
        <f>IF(ISERROR(VLOOKUP(K72,K$34:K71,1,FALSE)),"","o")</f>
        <v/>
      </c>
      <c r="V72" s="36" t="str">
        <f>IF(ISERROR(VLOOKUP(K72,K73:$K$84,1,FALSE)),"","o")</f>
        <v/>
      </c>
      <c r="W72" s="36" t="str">
        <f t="shared" si="32"/>
        <v/>
      </c>
      <c r="Y72" s="36" t="str">
        <f>IF(ISERROR(VLOOKUP(M72,M$34:M71,1,FALSE)),"","o")</f>
        <v/>
      </c>
      <c r="Z72" s="36" t="str">
        <f>IF(ISERROR(VLOOKUP(M72,#REF!,1,FALSE)),"","o")</f>
        <v/>
      </c>
      <c r="AA72" s="36" t="str">
        <f t="shared" ref="AA72" si="42">IF(OR(Y72="o",Z72="o"),"o","")</f>
        <v/>
      </c>
      <c r="AD72" s="13"/>
      <c r="AE72" s="31" t="str">
        <f t="shared" ref="AE72" si="43">IF(K72="","",K72)</f>
        <v/>
      </c>
      <c r="AF72" s="31" t="str">
        <f t="shared" ref="AF72" si="44">IF(M72="","",M72)</f>
        <v/>
      </c>
      <c r="AG72" s="90" t="str">
        <f>CONCATENATE(A72," ",B72)</f>
        <v xml:space="preserve">Développement de la robotisation </v>
      </c>
    </row>
    <row r="73" spans="1:37" ht="12" customHeight="1" x14ac:dyDescent="0.2">
      <c r="A73" s="87"/>
      <c r="D73" s="52"/>
      <c r="E73" s="57"/>
      <c r="F73" s="57"/>
      <c r="G73" s="57"/>
      <c r="H73" s="57"/>
      <c r="I73" s="57"/>
      <c r="J73" s="52"/>
      <c r="K73" s="57"/>
      <c r="L73" s="58"/>
      <c r="M73" s="57"/>
      <c r="R73" s="12"/>
      <c r="S73" s="12"/>
      <c r="T73" s="12"/>
      <c r="U73" s="36" t="str">
        <f>IF(ISERROR(VLOOKUP(K73,K$34:K72,1,FALSE)),"","o")</f>
        <v/>
      </c>
      <c r="V73" s="36" t="str">
        <f>IF(ISERROR(VLOOKUP(K73,K74:$K$84,1,FALSE)),"","o")</f>
        <v/>
      </c>
      <c r="W73" s="36" t="str">
        <f t="shared" si="32"/>
        <v/>
      </c>
      <c r="Y73" s="36" t="str">
        <f>IF(ISERROR(VLOOKUP(M73,M$34:M70,1,FALSE)),"","o")</f>
        <v/>
      </c>
      <c r="Z73" s="36" t="str">
        <f>IF(ISERROR(VLOOKUP(M73,#REF!,1,FALSE)),"","o")</f>
        <v/>
      </c>
      <c r="AA73" s="36" t="str">
        <f t="shared" si="36"/>
        <v/>
      </c>
      <c r="AD73" s="13"/>
      <c r="AE73" s="31" t="str">
        <f t="shared" si="37"/>
        <v/>
      </c>
      <c r="AF73" s="31" t="str">
        <f t="shared" si="38"/>
        <v/>
      </c>
      <c r="AG73" s="90" t="str">
        <f>CONCATENATE(A73," ",B73)</f>
        <v xml:space="preserve"> </v>
      </c>
    </row>
    <row r="74" spans="1:37" ht="12" customHeight="1" x14ac:dyDescent="0.2">
      <c r="A74" s="51" t="s">
        <v>347</v>
      </c>
      <c r="B74" s="52"/>
      <c r="C74" s="58"/>
      <c r="D74" s="52"/>
      <c r="E74" s="52"/>
      <c r="F74" s="52"/>
      <c r="G74" s="52"/>
      <c r="H74" s="52"/>
      <c r="I74" s="52"/>
      <c r="J74" s="52"/>
      <c r="K74" s="58"/>
      <c r="L74" s="58"/>
      <c r="M74" s="58"/>
      <c r="R74" s="12"/>
      <c r="S74" s="12"/>
      <c r="T74" s="12"/>
      <c r="U74" s="36" t="str">
        <f>IF(ISERROR(VLOOKUP(K74,K$34:K73,1,FALSE)),"","o")</f>
        <v/>
      </c>
      <c r="V74" s="36" t="str">
        <f>IF(ISERROR(VLOOKUP(K74,K75:$K$84,1,FALSE)),"","o")</f>
        <v/>
      </c>
      <c r="W74" s="36" t="str">
        <f t="shared" si="32"/>
        <v/>
      </c>
      <c r="Y74" s="36" t="str">
        <f>IF(ISERROR(VLOOKUP(M74,M$34:M73,1,FALSE)),"","o")</f>
        <v/>
      </c>
      <c r="Z74" s="36" t="str">
        <f>IF(ISERROR(VLOOKUP(M74,M75:PR$84,1,FALSE)),"","o")</f>
        <v/>
      </c>
      <c r="AA74" s="36" t="str">
        <f t="shared" ref="AA74:AA79" si="45">IF(OR(Y74="o",Z74="o"),"o","")</f>
        <v/>
      </c>
      <c r="AD74" s="13"/>
      <c r="AE74" s="31" t="str">
        <f t="shared" ref="AE74:AE79" si="46">IF(K74="","",K74)</f>
        <v/>
      </c>
      <c r="AF74" s="31" t="str">
        <f t="shared" ref="AF74:AF79" si="47">IF(M74="","",M74)</f>
        <v/>
      </c>
      <c r="AG74" s="90"/>
    </row>
    <row r="75" spans="1:37" ht="12" customHeight="1" x14ac:dyDescent="0.2">
      <c r="A75" s="52" t="s">
        <v>348</v>
      </c>
      <c r="B75" s="52"/>
      <c r="C75" s="58"/>
      <c r="D75" s="52"/>
      <c r="E75" s="89"/>
      <c r="F75" s="89"/>
      <c r="G75" s="89"/>
      <c r="H75" s="89"/>
      <c r="I75" s="89"/>
      <c r="J75" s="52"/>
      <c r="K75" s="57"/>
      <c r="L75" s="58"/>
      <c r="M75" s="57"/>
      <c r="R75" s="12"/>
      <c r="S75" s="12"/>
      <c r="T75" s="12"/>
      <c r="U75" s="36" t="str">
        <f>IF(ISERROR(VLOOKUP(K75,K$34:K74,1,FALSE)),"","o")</f>
        <v/>
      </c>
      <c r="V75" s="36" t="str">
        <f>IF(ISERROR(VLOOKUP(K75,K76:$K$84,1,FALSE)),"","o")</f>
        <v/>
      </c>
      <c r="W75" s="36" t="str">
        <f t="shared" si="32"/>
        <v/>
      </c>
      <c r="Y75" s="36" t="str">
        <f>IF(ISERROR(VLOOKUP(M75,M$34:M74,1,FALSE)),"","o")</f>
        <v/>
      </c>
      <c r="Z75" s="36" t="str">
        <f>IF(ISERROR(VLOOKUP(M75,M76:PR$84,1,FALSE)),"","o")</f>
        <v/>
      </c>
      <c r="AA75" s="36" t="str">
        <f t="shared" si="45"/>
        <v/>
      </c>
      <c r="AD75" s="13"/>
      <c r="AE75" s="31" t="str">
        <f t="shared" si="46"/>
        <v/>
      </c>
      <c r="AF75" s="31" t="str">
        <f t="shared" si="47"/>
        <v/>
      </c>
      <c r="AG75" s="90" t="str">
        <f>CONCATENATE(A75," ",B75)</f>
        <v xml:space="preserve">Attentes des consommateurs sur les denrées alimentaires produites </v>
      </c>
    </row>
    <row r="76" spans="1:37" ht="12" customHeight="1" x14ac:dyDescent="0.2">
      <c r="A76" s="52" t="s">
        <v>349</v>
      </c>
      <c r="B76" s="52"/>
      <c r="C76" s="58"/>
      <c r="D76" s="52"/>
      <c r="E76" s="89"/>
      <c r="F76" s="89"/>
      <c r="G76" s="89"/>
      <c r="H76" s="89"/>
      <c r="I76" s="89"/>
      <c r="J76" s="52"/>
      <c r="K76" s="57"/>
      <c r="L76" s="58"/>
      <c r="M76" s="57"/>
      <c r="R76" s="12"/>
      <c r="S76" s="12"/>
      <c r="T76" s="12"/>
      <c r="U76" s="36" t="str">
        <f>IF(ISERROR(VLOOKUP(K76,K$34:K75,1,FALSE)),"","o")</f>
        <v/>
      </c>
      <c r="V76" s="36" t="str">
        <f>IF(ISERROR(VLOOKUP(K76,K77:$K$84,1,FALSE)),"","o")</f>
        <v/>
      </c>
      <c r="W76" s="36" t="str">
        <f t="shared" si="32"/>
        <v/>
      </c>
      <c r="Y76" s="36" t="str">
        <f>IF(ISERROR(VLOOKUP(M76,M$34:M75,1,FALSE)),"","o")</f>
        <v/>
      </c>
      <c r="Z76" s="36" t="str">
        <f>IF(ISERROR(VLOOKUP(M76,#REF!,1,FALSE)),"","o")</f>
        <v/>
      </c>
      <c r="AA76" s="36" t="str">
        <f t="shared" si="45"/>
        <v/>
      </c>
      <c r="AD76" s="13"/>
      <c r="AE76" s="31" t="str">
        <f t="shared" si="46"/>
        <v/>
      </c>
      <c r="AF76" s="31" t="str">
        <f t="shared" si="47"/>
        <v/>
      </c>
      <c r="AG76" s="90" t="str">
        <f>CONCATENATE(A76," ",B76)</f>
        <v xml:space="preserve">Attentes citoyennes concernant la protection de l'environnement </v>
      </c>
    </row>
    <row r="77" spans="1:37" ht="12" customHeight="1" x14ac:dyDescent="0.2">
      <c r="A77" s="52" t="s">
        <v>351</v>
      </c>
      <c r="B77" s="52"/>
      <c r="C77" s="58"/>
      <c r="D77" s="52"/>
      <c r="E77" s="89"/>
      <c r="F77" s="89"/>
      <c r="G77" s="89"/>
      <c r="H77" s="89"/>
      <c r="I77" s="89"/>
      <c r="J77" s="52"/>
      <c r="K77" s="57"/>
      <c r="L77" s="58"/>
      <c r="M77" s="57"/>
      <c r="R77" s="12"/>
      <c r="S77" s="12"/>
      <c r="T77" s="12"/>
      <c r="U77" s="36" t="str">
        <f>IF(ISERROR(VLOOKUP(K77,K$34:K76,1,FALSE)),"","o")</f>
        <v/>
      </c>
      <c r="V77" s="36" t="str">
        <f>IF(ISERROR(VLOOKUP(K77,K78:$K$84,1,FALSE)),"","o")</f>
        <v/>
      </c>
      <c r="W77" s="36" t="str">
        <f t="shared" si="32"/>
        <v/>
      </c>
      <c r="Y77" s="36" t="str">
        <f>IF(ISERROR(VLOOKUP(M77,M$34:M78,1,FALSE)),"","o")</f>
        <v/>
      </c>
      <c r="Z77" s="36" t="str">
        <f>IF(ISERROR(VLOOKUP(M77,#REF!,1,FALSE)),"","o")</f>
        <v/>
      </c>
      <c r="AA77" s="36" t="str">
        <f>IF(OR(Y77="o",Z77="o"),"o","")</f>
        <v/>
      </c>
      <c r="AD77" s="13"/>
      <c r="AE77" s="31" t="str">
        <f>IF(K77="","",K77)</f>
        <v/>
      </c>
      <c r="AF77" s="31" t="str">
        <f>IF(M77="","",M77)</f>
        <v/>
      </c>
      <c r="AG77" s="90" t="str">
        <f>CONCATENATE(A77," ",B77)</f>
        <v xml:space="preserve">Attentes citoyennes concernant la protection des animaux </v>
      </c>
    </row>
    <row r="78" spans="1:37" ht="12" customHeight="1" x14ac:dyDescent="0.2">
      <c r="A78" s="52" t="s">
        <v>350</v>
      </c>
      <c r="B78" s="52"/>
      <c r="C78" s="58"/>
      <c r="D78" s="52"/>
      <c r="E78" s="89"/>
      <c r="F78" s="89"/>
      <c r="G78" s="89"/>
      <c r="H78" s="89"/>
      <c r="I78" s="89"/>
      <c r="J78" s="52"/>
      <c r="K78" s="57"/>
      <c r="L78" s="58"/>
      <c r="M78" s="57"/>
      <c r="R78" s="12"/>
      <c r="S78" s="12"/>
      <c r="T78" s="12"/>
      <c r="U78" s="36" t="str">
        <f>IF(ISERROR(VLOOKUP(K78,K$34:K77,1,FALSE)),"","o")</f>
        <v/>
      </c>
      <c r="V78" s="36" t="str">
        <f>IF(ISERROR(VLOOKUP(K78,K79:$K$84,1,FALSE)),"","o")</f>
        <v/>
      </c>
      <c r="W78" s="36" t="str">
        <f t="shared" si="32"/>
        <v/>
      </c>
      <c r="Y78" s="36" t="str">
        <f>IF(ISERROR(VLOOKUP(M78,M$34:M76,1,FALSE)),"","o")</f>
        <v/>
      </c>
      <c r="Z78" s="36" t="str">
        <f>IF(ISERROR(VLOOKUP(M78,#REF!,1,FALSE)),"","o")</f>
        <v/>
      </c>
      <c r="AA78" s="36" t="str">
        <f t="shared" si="45"/>
        <v/>
      </c>
      <c r="AD78" s="13"/>
      <c r="AE78" s="31" t="str">
        <f t="shared" si="46"/>
        <v/>
      </c>
      <c r="AF78" s="31" t="str">
        <f t="shared" si="47"/>
        <v/>
      </c>
      <c r="AG78" s="90" t="str">
        <f>CONCATENATE(A78," ",B78)</f>
        <v xml:space="preserve">Attentes citoyennes concernant la protection du climat </v>
      </c>
    </row>
    <row r="79" spans="1:37" ht="12" customHeight="1" x14ac:dyDescent="0.2">
      <c r="A79" s="87"/>
      <c r="D79" s="52"/>
      <c r="E79" s="57"/>
      <c r="F79" s="57"/>
      <c r="G79" s="57"/>
      <c r="H79" s="57"/>
      <c r="I79" s="57"/>
      <c r="J79" s="52"/>
      <c r="K79" s="57"/>
      <c r="L79" s="58"/>
      <c r="M79" s="57"/>
      <c r="R79" s="12"/>
      <c r="S79" s="12"/>
      <c r="T79" s="12"/>
      <c r="U79" s="36" t="str">
        <f>IF(ISERROR(VLOOKUP(K79,K$34:K78,1,FALSE)),"","o")</f>
        <v/>
      </c>
      <c r="V79" s="36" t="str">
        <f>IF(ISERROR(VLOOKUP(K79,K80:$K$84,1,FALSE)),"","o")</f>
        <v/>
      </c>
      <c r="W79" s="36" t="str">
        <f t="shared" si="32"/>
        <v/>
      </c>
      <c r="Y79" s="36" t="str">
        <f>IF(ISERROR(VLOOKUP(M79,M$34:M76,1,FALSE)),"","o")</f>
        <v/>
      </c>
      <c r="Z79" s="36" t="str">
        <f>IF(ISERROR(VLOOKUP(M79,#REF!,1,FALSE)),"","o")</f>
        <v/>
      </c>
      <c r="AA79" s="36" t="str">
        <f t="shared" si="45"/>
        <v/>
      </c>
      <c r="AD79" s="13"/>
      <c r="AE79" s="31" t="str">
        <f t="shared" si="46"/>
        <v/>
      </c>
      <c r="AF79" s="31" t="str">
        <f t="shared" si="47"/>
        <v/>
      </c>
      <c r="AG79" s="90" t="str">
        <f>CONCATENATE(A79," ",B79)</f>
        <v xml:space="preserve"> </v>
      </c>
    </row>
    <row r="80" spans="1:37" ht="12" customHeight="1" x14ac:dyDescent="0.2">
      <c r="A80" s="51" t="s">
        <v>352</v>
      </c>
      <c r="B80" s="52"/>
      <c r="C80" s="58"/>
      <c r="D80" s="52"/>
      <c r="E80" s="52"/>
      <c r="F80" s="52"/>
      <c r="G80" s="52"/>
      <c r="H80" s="52"/>
      <c r="I80" s="52"/>
      <c r="J80" s="52"/>
      <c r="K80" s="58"/>
      <c r="L80" s="58"/>
      <c r="M80" s="58"/>
      <c r="R80" s="12"/>
      <c r="S80" s="12"/>
      <c r="T80" s="12"/>
      <c r="U80" s="36" t="str">
        <f>IF(ISERROR(VLOOKUP(K80,K$34:K79,1,FALSE)),"","o")</f>
        <v/>
      </c>
      <c r="V80" s="36" t="str">
        <f>IF(ISERROR(VLOOKUP(K80,K81:$K$84,1,FALSE)),"","o")</f>
        <v/>
      </c>
      <c r="W80" s="36" t="str">
        <f t="shared" si="32"/>
        <v/>
      </c>
      <c r="Y80" s="36" t="str">
        <f>IF(ISERROR(VLOOKUP(M80,M$34:M79,1,FALSE)),"","o")</f>
        <v/>
      </c>
      <c r="Z80" s="36" t="str">
        <f>IF(ISERROR(VLOOKUP(M80,M81:PR$84,1,FALSE)),"","o")</f>
        <v/>
      </c>
      <c r="AA80" s="36" t="str">
        <f t="shared" ref="AA80:AA83" si="48">IF(OR(Y80="o",Z80="o"),"o","")</f>
        <v/>
      </c>
      <c r="AD80" s="13"/>
      <c r="AE80" s="31" t="str">
        <f t="shared" ref="AE80:AE83" si="49">IF(K80="","",K80)</f>
        <v/>
      </c>
      <c r="AF80" s="31" t="str">
        <f t="shared" ref="AF80:AF83" si="50">IF(M80="","",M80)</f>
        <v/>
      </c>
      <c r="AG80" s="90"/>
    </row>
    <row r="81" spans="1:33" ht="12" customHeight="1" x14ac:dyDescent="0.2">
      <c r="A81" s="52" t="s">
        <v>353</v>
      </c>
      <c r="B81" s="221"/>
      <c r="C81" s="221"/>
      <c r="D81" s="52"/>
      <c r="E81" s="57"/>
      <c r="F81" s="57"/>
      <c r="G81" s="57"/>
      <c r="H81" s="57"/>
      <c r="I81" s="57"/>
      <c r="J81" s="52"/>
      <c r="K81" s="57"/>
      <c r="L81" s="58"/>
      <c r="M81" s="57"/>
      <c r="R81" s="12"/>
      <c r="S81" s="12"/>
      <c r="T81" s="12"/>
      <c r="U81" s="36" t="str">
        <f>IF(ISERROR(VLOOKUP(K81,K$34:K80,1,FALSE)),"","o")</f>
        <v/>
      </c>
      <c r="V81" s="36" t="str">
        <f>IF(ISERROR(VLOOKUP(K81,K82:$K$84,1,FALSE)),"","o")</f>
        <v/>
      </c>
      <c r="W81" s="36" t="str">
        <f t="shared" si="32"/>
        <v/>
      </c>
      <c r="Y81" s="36" t="str">
        <f>IF(ISERROR(VLOOKUP(M81,M$34:M80,1,FALSE)),"","o")</f>
        <v/>
      </c>
      <c r="Z81" s="36" t="str">
        <f>IF(ISERROR(VLOOKUP(M81,M82:PR$84,1,FALSE)),"","o")</f>
        <v/>
      </c>
      <c r="AA81" s="36" t="str">
        <f t="shared" si="48"/>
        <v/>
      </c>
      <c r="AD81" s="13"/>
      <c r="AE81" s="31" t="str">
        <f t="shared" si="49"/>
        <v/>
      </c>
      <c r="AF81" s="31" t="str">
        <f t="shared" si="50"/>
        <v/>
      </c>
      <c r="AG81" s="90" t="str">
        <f>CONCATENATE(A81," ",B81)</f>
        <v xml:space="preserve">Complexité de la réglementation agricole actuelle : </v>
      </c>
    </row>
    <row r="82" spans="1:33" ht="12" customHeight="1" x14ac:dyDescent="0.2">
      <c r="A82" s="52" t="s">
        <v>354</v>
      </c>
      <c r="B82" s="221"/>
      <c r="C82" s="221"/>
      <c r="D82" s="52"/>
      <c r="E82" s="57"/>
      <c r="F82" s="57"/>
      <c r="G82" s="57"/>
      <c r="H82" s="57"/>
      <c r="I82" s="57"/>
      <c r="J82" s="52"/>
      <c r="K82" s="57"/>
      <c r="L82" s="58"/>
      <c r="M82" s="57"/>
      <c r="R82" s="12"/>
      <c r="S82" s="12"/>
      <c r="T82" s="12"/>
      <c r="U82" s="36" t="str">
        <f>IF(ISERROR(VLOOKUP(K82,K$34:K81,1,FALSE)),"","o")</f>
        <v/>
      </c>
      <c r="V82" s="36" t="str">
        <f>IF(ISERROR(VLOOKUP(K82,K83:$K$84,1,FALSE)),"","o")</f>
        <v/>
      </c>
      <c r="W82" s="36" t="str">
        <f t="shared" si="32"/>
        <v/>
      </c>
      <c r="Y82" s="36" t="str">
        <f>IF(ISERROR(VLOOKUP(M82,M$34:M81,1,FALSE)),"","o")</f>
        <v/>
      </c>
      <c r="Z82" s="36" t="str">
        <f>IF(ISERROR(VLOOKUP(M82,#REF!,1,FALSE)),"","o")</f>
        <v/>
      </c>
      <c r="AA82" s="36" t="str">
        <f t="shared" si="48"/>
        <v/>
      </c>
      <c r="AD82" s="13"/>
      <c r="AE82" s="31" t="str">
        <f t="shared" si="49"/>
        <v/>
      </c>
      <c r="AF82" s="31" t="str">
        <f t="shared" si="50"/>
        <v/>
      </c>
      <c r="AG82" s="90" t="str">
        <f>CONCATENATE(A82," ",B82)</f>
        <v xml:space="preserve">Probabilité d'importantes adaptations du systèmes des PD : </v>
      </c>
    </row>
    <row r="83" spans="1:33" ht="12" customHeight="1" x14ac:dyDescent="0.2">
      <c r="A83" s="87"/>
      <c r="D83" s="52"/>
      <c r="E83" s="57"/>
      <c r="F83" s="57"/>
      <c r="G83" s="57"/>
      <c r="H83" s="57"/>
      <c r="I83" s="57"/>
      <c r="J83" s="52"/>
      <c r="K83" s="57"/>
      <c r="L83" s="58"/>
      <c r="M83" s="57"/>
      <c r="R83" s="12"/>
      <c r="S83" s="12"/>
      <c r="T83" s="12"/>
      <c r="U83" s="36" t="str">
        <f>IF(ISERROR(VLOOKUP(K83,K$34:K82,1,FALSE)),"","o")</f>
        <v/>
      </c>
      <c r="V83" s="36" t="str">
        <f>IF(ISERROR(VLOOKUP(K83,K84:$K$84,1,FALSE)),"","o")</f>
        <v/>
      </c>
      <c r="W83" s="36" t="str">
        <f t="shared" si="32"/>
        <v/>
      </c>
      <c r="Y83" s="36" t="str">
        <f>IF(ISERROR(VLOOKUP(M83,M$34:M82,1,FALSE)),"","o")</f>
        <v/>
      </c>
      <c r="Z83" s="36" t="str">
        <f>IF(ISERROR(VLOOKUP(M83,#REF!,1,FALSE)),"","o")</f>
        <v/>
      </c>
      <c r="AA83" s="36" t="str">
        <f t="shared" si="48"/>
        <v/>
      </c>
      <c r="AD83" s="13"/>
      <c r="AE83" s="31" t="str">
        <f t="shared" si="49"/>
        <v/>
      </c>
      <c r="AF83" s="31" t="str">
        <f t="shared" si="50"/>
        <v/>
      </c>
      <c r="AG83" s="90" t="str">
        <f>CONCATENATE(A83," ",B83)</f>
        <v xml:space="preserve"> </v>
      </c>
    </row>
    <row r="84" spans="1:33" ht="12" customHeight="1" x14ac:dyDescent="0.2">
      <c r="A84" s="87"/>
      <c r="D84" s="52"/>
      <c r="E84" s="57"/>
      <c r="F84" s="57"/>
      <c r="G84" s="57"/>
      <c r="H84" s="57"/>
      <c r="I84" s="57"/>
      <c r="J84" s="52"/>
      <c r="K84" s="57"/>
      <c r="L84" s="58"/>
      <c r="M84" s="57"/>
      <c r="R84" s="12"/>
      <c r="S84" s="12"/>
      <c r="T84" s="12"/>
      <c r="U84" s="36" t="str">
        <f>IF(ISERROR(VLOOKUP(K84,K$34:K83,1,FALSE)),"","o")</f>
        <v/>
      </c>
      <c r="V84" s="36" t="str">
        <f>IF(ISERROR(VLOOKUP(K84,K$84:$K85,1,FALSE)),"","o")</f>
        <v/>
      </c>
      <c r="W84" s="36" t="str">
        <f t="shared" si="32"/>
        <v/>
      </c>
      <c r="Y84" s="36" t="str">
        <f>IF(ISERROR(VLOOKUP(M84,M$34:M82,1,FALSE)),"","o")</f>
        <v/>
      </c>
      <c r="Z84" s="36" t="str">
        <f>IF(ISERROR(VLOOKUP(M84,#REF!,1,FALSE)),"","o")</f>
        <v/>
      </c>
      <c r="AA84" s="36" t="str">
        <f t="shared" ref="AA84" si="51">IF(OR(Y84="o",Z84="o"),"o","")</f>
        <v/>
      </c>
      <c r="AD84" s="13"/>
      <c r="AE84" s="31" t="str">
        <f t="shared" ref="AE84" si="52">IF(K84="","",K84)</f>
        <v/>
      </c>
      <c r="AF84" s="31" t="str">
        <f t="shared" ref="AF84" si="53">IF(M84="","",M84)</f>
        <v/>
      </c>
      <c r="AG84" s="90" t="str">
        <f>CONCATENATE(A84," ",B84)</f>
        <v xml:space="preserve"> </v>
      </c>
    </row>
    <row r="85" spans="1:33" ht="12" customHeight="1" x14ac:dyDescent="0.2"/>
  </sheetData>
  <sheetProtection sheet="1" objects="1" scenarios="1"/>
  <mergeCells count="42">
    <mergeCell ref="B49:C49"/>
    <mergeCell ref="U31:W31"/>
    <mergeCell ref="Y31:AA31"/>
    <mergeCell ref="A32:B32"/>
    <mergeCell ref="E32:I32"/>
    <mergeCell ref="B36:C36"/>
    <mergeCell ref="B37:C37"/>
    <mergeCell ref="B40:C40"/>
    <mergeCell ref="B41:C41"/>
    <mergeCell ref="B44:C44"/>
    <mergeCell ref="B45:C45"/>
    <mergeCell ref="B48:C48"/>
    <mergeCell ref="A12:B15"/>
    <mergeCell ref="A10:B10"/>
    <mergeCell ref="A22:B26"/>
    <mergeCell ref="A31:M31"/>
    <mergeCell ref="R31:T31"/>
    <mergeCell ref="A19:B19"/>
    <mergeCell ref="A18:B18"/>
    <mergeCell ref="P14:P15"/>
    <mergeCell ref="S14:S15"/>
    <mergeCell ref="B82:C82"/>
    <mergeCell ref="B81:C81"/>
    <mergeCell ref="B64:C64"/>
    <mergeCell ref="B62:C62"/>
    <mergeCell ref="B63:C63"/>
    <mergeCell ref="B58:C58"/>
    <mergeCell ref="B59:C59"/>
    <mergeCell ref="B54:C54"/>
    <mergeCell ref="B57:C57"/>
    <mergeCell ref="B50:C50"/>
    <mergeCell ref="B53:C53"/>
    <mergeCell ref="Y28:AA28"/>
    <mergeCell ref="A29:M29"/>
    <mergeCell ref="A20:B20"/>
    <mergeCell ref="R28:T28"/>
    <mergeCell ref="U28:W28"/>
    <mergeCell ref="A6:M6"/>
    <mergeCell ref="P7:P8"/>
    <mergeCell ref="S7:S8"/>
    <mergeCell ref="A8:B8"/>
    <mergeCell ref="A9:B9"/>
  </mergeCells>
  <conditionalFormatting sqref="A29:XFD1048576">
    <cfRule type="expression" dxfId="76" priority="1">
      <formula>$M$2="Rapide"</formula>
    </cfRule>
  </conditionalFormatting>
  <conditionalFormatting sqref="C39">
    <cfRule type="expression" dxfId="75" priority="94">
      <formula>T39="o"</formula>
    </cfRule>
  </conditionalFormatting>
  <conditionalFormatting sqref="C43">
    <cfRule type="expression" dxfId="74" priority="85">
      <formula>T43="o"</formula>
    </cfRule>
  </conditionalFormatting>
  <conditionalFormatting sqref="C47">
    <cfRule type="expression" dxfId="73" priority="76">
      <formula>T47="o"</formula>
    </cfRule>
  </conditionalFormatting>
  <conditionalFormatting sqref="C52">
    <cfRule type="expression" dxfId="72" priority="67">
      <formula>T52="o"</formula>
    </cfRule>
  </conditionalFormatting>
  <conditionalFormatting sqref="C56">
    <cfRule type="expression" dxfId="71" priority="58">
      <formula>T56="o"</formula>
    </cfRule>
  </conditionalFormatting>
  <conditionalFormatting sqref="C61">
    <cfRule type="expression" dxfId="70" priority="49">
      <formula>T61="o"</formula>
    </cfRule>
  </conditionalFormatting>
  <conditionalFormatting sqref="C67:C72">
    <cfRule type="expression" dxfId="69" priority="35">
      <formula>T67="o"</formula>
    </cfRule>
  </conditionalFormatting>
  <conditionalFormatting sqref="C74:C78 C34:C35">
    <cfRule type="expression" dxfId="68" priority="153">
      <formula>T34="o"</formula>
    </cfRule>
  </conditionalFormatting>
  <conditionalFormatting sqref="C80">
    <cfRule type="expression" dxfId="67" priority="19">
      <formula>T80="o"</formula>
    </cfRule>
  </conditionalFormatting>
  <conditionalFormatting sqref="E36:E65 E69:E84">
    <cfRule type="expression" dxfId="66" priority="147">
      <formula>E36&lt;&gt;""</formula>
    </cfRule>
  </conditionalFormatting>
  <conditionalFormatting sqref="E34:I65 E67:I84 C39 C43 C47 C52 C56 C61 C67:C72 C80 C74:C78">
    <cfRule type="expression" dxfId="65" priority="148">
      <formula>AND($A34&lt;&gt;"",$B34&lt;&gt;"")</formula>
    </cfRule>
  </conditionalFormatting>
  <conditionalFormatting sqref="E38:I38">
    <cfRule type="expression" dxfId="64" priority="156">
      <formula>$A38&lt;&gt;""</formula>
    </cfRule>
  </conditionalFormatting>
  <conditionalFormatting sqref="E42:I42">
    <cfRule type="expression" dxfId="63" priority="149">
      <formula>$A42&lt;&gt;""</formula>
    </cfRule>
  </conditionalFormatting>
  <conditionalFormatting sqref="E51:I51 E55:I55 E60:I60 E65:I65 E73:I73 E79:I79 E83:I84">
    <cfRule type="expression" dxfId="62" priority="150">
      <formula>$A51&lt;&gt;""</formula>
    </cfRule>
  </conditionalFormatting>
  <conditionalFormatting sqref="E69:I73">
    <cfRule type="expression" dxfId="61" priority="151">
      <formula>#REF!&lt;&gt;""</formula>
    </cfRule>
  </conditionalFormatting>
  <conditionalFormatting sqref="E75:I78">
    <cfRule type="expression" dxfId="60" priority="7">
      <formula>#REF!&lt;&gt;""</formula>
    </cfRule>
  </conditionalFormatting>
  <conditionalFormatting sqref="E34:M35 C34:C35">
    <cfRule type="expression" dxfId="59" priority="139">
      <formula>AND($A34&lt;&gt;"",$B34&lt;&gt;"")</formula>
    </cfRule>
  </conditionalFormatting>
  <conditionalFormatting sqref="E39:M39 C39">
    <cfRule type="expression" dxfId="58" priority="93">
      <formula>AND($A39&lt;&gt;"",$B39&lt;&gt;"")</formula>
    </cfRule>
  </conditionalFormatting>
  <conditionalFormatting sqref="E43:M43 C43">
    <cfRule type="expression" dxfId="57" priority="84">
      <formula>AND($A43&lt;&gt;"",$B43&lt;&gt;"")</formula>
    </cfRule>
  </conditionalFormatting>
  <conditionalFormatting sqref="E47:M47 C47">
    <cfRule type="expression" dxfId="56" priority="75">
      <formula>AND($A47&lt;&gt;"",$B47&lt;&gt;"")</formula>
    </cfRule>
  </conditionalFormatting>
  <conditionalFormatting sqref="E52:M52 C52">
    <cfRule type="expression" dxfId="55" priority="66">
      <formula>AND($A52&lt;&gt;"",$B52&lt;&gt;"")</formula>
    </cfRule>
  </conditionalFormatting>
  <conditionalFormatting sqref="E56:M56 C56">
    <cfRule type="expression" dxfId="54" priority="57">
      <formula>AND($A56&lt;&gt;"",$B56&lt;&gt;"")</formula>
    </cfRule>
  </conditionalFormatting>
  <conditionalFormatting sqref="E61:M61 C61">
    <cfRule type="expression" dxfId="53" priority="48">
      <formula>AND($A61&lt;&gt;"",$B61&lt;&gt;"")</formula>
    </cfRule>
  </conditionalFormatting>
  <conditionalFormatting sqref="E67:M68 C67:C72">
    <cfRule type="expression" dxfId="52" priority="34">
      <formula>AND($A67&lt;&gt;"",$B67&lt;&gt;"")</formula>
    </cfRule>
  </conditionalFormatting>
  <conditionalFormatting sqref="E74:M74">
    <cfRule type="expression" dxfId="51" priority="24">
      <formula>AND($A74&lt;&gt;"",$B74&lt;&gt;"")</formula>
    </cfRule>
  </conditionalFormatting>
  <conditionalFormatting sqref="E80:M80">
    <cfRule type="expression" dxfId="50" priority="13">
      <formula>AND($A80&lt;&gt;"",$B80&lt;&gt;"")</formula>
    </cfRule>
  </conditionalFormatting>
  <conditionalFormatting sqref="F69:F84 F36:F65">
    <cfRule type="expression" dxfId="49" priority="32">
      <formula>F36&lt;&gt;""</formula>
    </cfRule>
  </conditionalFormatting>
  <conditionalFormatting sqref="G36:G65 G69:G84">
    <cfRule type="expression" dxfId="48" priority="3">
      <formula>G36&lt;&gt;""</formula>
    </cfRule>
  </conditionalFormatting>
  <conditionalFormatting sqref="H36:H65 H69:H84">
    <cfRule type="expression" dxfId="47" priority="6">
      <formula>H36&lt;&gt;""</formula>
    </cfRule>
  </conditionalFormatting>
  <conditionalFormatting sqref="I36:I65 I69:I84">
    <cfRule type="expression" dxfId="46" priority="5">
      <formula>I36&lt;&gt;""</formula>
    </cfRule>
  </conditionalFormatting>
  <conditionalFormatting sqref="I34:M35">
    <cfRule type="expression" dxfId="45" priority="138">
      <formula>I34&lt;&gt;""</formula>
    </cfRule>
  </conditionalFormatting>
  <conditionalFormatting sqref="I39:M39">
    <cfRule type="expression" dxfId="44" priority="92">
      <formula>I39&lt;&gt;""</formula>
    </cfRule>
  </conditionalFormatting>
  <conditionalFormatting sqref="I43:M43">
    <cfRule type="expression" dxfId="43" priority="83">
      <formula>I43&lt;&gt;""</formula>
    </cfRule>
  </conditionalFormatting>
  <conditionalFormatting sqref="I47:M47">
    <cfRule type="expression" dxfId="42" priority="74">
      <formula>I47&lt;&gt;""</formula>
    </cfRule>
  </conditionalFormatting>
  <conditionalFormatting sqref="I52:M52">
    <cfRule type="expression" dxfId="41" priority="65">
      <formula>I52&lt;&gt;""</formula>
    </cfRule>
  </conditionalFormatting>
  <conditionalFormatting sqref="I56:M56">
    <cfRule type="expression" dxfId="40" priority="56">
      <formula>I56&lt;&gt;""</formula>
    </cfRule>
  </conditionalFormatting>
  <conditionalFormatting sqref="I61:M61">
    <cfRule type="expression" dxfId="39" priority="47">
      <formula>I61&lt;&gt;""</formula>
    </cfRule>
  </conditionalFormatting>
  <conditionalFormatting sqref="I67:M68">
    <cfRule type="expression" dxfId="38" priority="33">
      <formula>I67&lt;&gt;""</formula>
    </cfRule>
  </conditionalFormatting>
  <conditionalFormatting sqref="I74:M74">
    <cfRule type="expression" dxfId="37" priority="23">
      <formula>I74&lt;&gt;""</formula>
    </cfRule>
  </conditionalFormatting>
  <conditionalFormatting sqref="I80:M80">
    <cfRule type="expression" dxfId="36" priority="12">
      <formula>I80&lt;&gt;""</formula>
    </cfRule>
  </conditionalFormatting>
  <conditionalFormatting sqref="K34:K65 K67:K84">
    <cfRule type="expression" dxfId="35" priority="146">
      <formula>OR(H34="x",I34="x")</formula>
    </cfRule>
    <cfRule type="expression" dxfId="34" priority="110">
      <formula>W34="o"</formula>
    </cfRule>
  </conditionalFormatting>
  <conditionalFormatting sqref="K35">
    <cfRule type="expression" dxfId="33" priority="157">
      <formula>AL37="o"</formula>
    </cfRule>
  </conditionalFormatting>
  <conditionalFormatting sqref="K39">
    <cfRule type="expression" dxfId="32" priority="95">
      <formula>AL41="o"</formula>
    </cfRule>
  </conditionalFormatting>
  <conditionalFormatting sqref="K43">
    <cfRule type="expression" dxfId="31" priority="86">
      <formula>AL45="o"</formula>
    </cfRule>
  </conditionalFormatting>
  <conditionalFormatting sqref="K47">
    <cfRule type="expression" dxfId="30" priority="77">
      <formula>AL49="o"</formula>
    </cfRule>
  </conditionalFormatting>
  <conditionalFormatting sqref="K52">
    <cfRule type="expression" dxfId="29" priority="68">
      <formula>AL54="o"</formula>
    </cfRule>
  </conditionalFormatting>
  <conditionalFormatting sqref="K56">
    <cfRule type="expression" dxfId="28" priority="59">
      <formula>AL58="o"</formula>
    </cfRule>
  </conditionalFormatting>
  <conditionalFormatting sqref="K61">
    <cfRule type="expression" dxfId="27" priority="50">
      <formula>AL63="o"</formula>
    </cfRule>
  </conditionalFormatting>
  <conditionalFormatting sqref="K68">
    <cfRule type="expression" dxfId="26" priority="36">
      <formula>AL70="o"</formula>
    </cfRule>
  </conditionalFormatting>
  <conditionalFormatting sqref="K74">
    <cfRule type="expression" dxfId="25" priority="26">
      <formula>AL76="o"</formula>
    </cfRule>
  </conditionalFormatting>
  <conditionalFormatting sqref="K80">
    <cfRule type="expression" dxfId="24" priority="14">
      <formula>AL82="o"</formula>
    </cfRule>
  </conditionalFormatting>
  <conditionalFormatting sqref="M34:M65 M67:M84 K34:K65 K67:K84">
    <cfRule type="expression" dxfId="23" priority="168">
      <formula>#REF!="o"</formula>
    </cfRule>
  </conditionalFormatting>
  <conditionalFormatting sqref="M34:M65 M67:M84">
    <cfRule type="expression" dxfId="22" priority="145">
      <formula>OR(E34="x",F34="x")</formula>
    </cfRule>
    <cfRule type="expression" dxfId="21" priority="158">
      <formula>AA34="o"</formula>
    </cfRule>
  </conditionalFormatting>
  <conditionalFormatting sqref="M35:M36">
    <cfRule type="expression" dxfId="20" priority="159">
      <formula>AN36="o"</formula>
    </cfRule>
  </conditionalFormatting>
  <conditionalFormatting sqref="M39:M40">
    <cfRule type="expression" dxfId="19" priority="96">
      <formula>AN40="o"</formula>
    </cfRule>
  </conditionalFormatting>
  <conditionalFormatting sqref="M43:M44">
    <cfRule type="expression" dxfId="18" priority="87">
      <formula>AN44="o"</formula>
    </cfRule>
  </conditionalFormatting>
  <conditionalFormatting sqref="M47:M48">
    <cfRule type="expression" dxfId="17" priority="78">
      <formula>AN48="o"</formula>
    </cfRule>
  </conditionalFormatting>
  <conditionalFormatting sqref="M52:M53">
    <cfRule type="expression" dxfId="16" priority="69">
      <formula>AN53="o"</formula>
    </cfRule>
  </conditionalFormatting>
  <conditionalFormatting sqref="M56:M57">
    <cfRule type="expression" dxfId="15" priority="60">
      <formula>AN57="o"</formula>
    </cfRule>
  </conditionalFormatting>
  <conditionalFormatting sqref="M61:M62">
    <cfRule type="expression" dxfId="14" priority="51">
      <formula>AN62="o"</formula>
    </cfRule>
  </conditionalFormatting>
  <conditionalFormatting sqref="M68:M69">
    <cfRule type="expression" dxfId="13" priority="37">
      <formula>AN69="o"</formula>
    </cfRule>
  </conditionalFormatting>
  <conditionalFormatting sqref="M74:M75">
    <cfRule type="expression" dxfId="12" priority="27">
      <formula>AN75="o"</formula>
    </cfRule>
  </conditionalFormatting>
  <conditionalFormatting sqref="M80">
    <cfRule type="expression" dxfId="11" priority="15">
      <formula>AN81="o"</formula>
    </cfRule>
  </conditionalFormatting>
  <conditionalFormatting sqref="M81">
    <cfRule type="expression" dxfId="10" priority="8">
      <formula>AN82="o"</formula>
    </cfRule>
  </conditionalFormatting>
  <conditionalFormatting sqref="O1:W1048576">
    <cfRule type="expression" dxfId="9" priority="2">
      <formula>$M$2="Approfondie"</formula>
    </cfRule>
  </conditionalFormatting>
  <dataValidations xWindow="450" yWindow="534" count="10">
    <dataValidation type="textLength" allowBlank="1" showInputMessage="1" showErrorMessage="1" sqref="B34:B35 B39 B43 B47 B52 B56 B61 B67:B72 B74:B78 B80" xr:uid="{64B52D84-AC30-41C4-99A5-7242A9180991}">
      <formula1>0</formula1>
      <formula2>50</formula2>
    </dataValidation>
    <dataValidation type="textLength" allowBlank="1" showInputMessage="1" showErrorMessage="1" prompt="Saisissez un texte de max. 50 caractères" sqref="R26:T26 T18:T22 P9:P11 S16:S22 S9:S12 R8:R13 T8:T13 R18:R22 P16:P21" xr:uid="{4768B1D9-5A56-410C-AFF7-AF088DEE0E3A}">
      <formula1>0</formula1>
      <formula2>50</formula2>
    </dataValidation>
    <dataValidation type="list" allowBlank="1" showInputMessage="1" showErrorMessage="1" prompt="Dans cette colonne, saisissez une fois chacun des chiffres suivant : 1, 2, 3, 4._x000a_Si la cellule s'affiche en rouge, cela signifie que vous avez saisis plusieurs fois le même chiffre." sqref="K74 M61 M80 K80 M74 M68 K68 K61 M56 K56 M52 K52 M47 K47 M43 K43 M39 M35 K35 K39" xr:uid="{D1428A04-4895-4E8E-8029-F4F0B3C3D3A7}">
      <formula1>"1,2,3,4"</formula1>
    </dataValidation>
    <dataValidation type="list" allowBlank="1" showInputMessage="1" showErrorMessage="1" prompt="Sélectionner l'option qui vous convient pour cette page._x000a_A tout moment, vous pouvez modifier ce choix même si des données ont déjà été saisie dans l'autre option." sqref="M2" xr:uid="{ED5BCF7B-F1E6-4F11-B8E6-F862CD08CE95}">
      <formula1>"Rapide,Approfondie"</formula1>
    </dataValidation>
    <dataValidation type="list" allowBlank="1" showInputMessage="1" showErrorMessage="1" prompt="Si le texte à droite est pertinent pour vous, sélectionner une option. _x000a_Si non, laisser vide." sqref="B36:C36" xr:uid="{0D55A8FC-C8B7-4186-A47B-EF439369211D}">
      <formula1>"Facile,Assez facile,Plutôt difficile, Difficile"</formula1>
    </dataValidation>
    <dataValidation type="list" allowBlank="1" showInputMessage="1" showErrorMessage="1" prompt="Si le texte à droite est pertinent pour vous, sélectionner une option. _x000a_Si non, laisser vide." sqref="B81:B82 B44:B45 B41 B48:B50 B53:B54 B57:B59 B62:B64 B37" xr:uid="{55BBC911-697C-4403-A97B-4DF3D5499958}">
      <formula1>"Elevée,Plutôt élevée,Existante,Plutôt faible,Très faible"</formula1>
    </dataValidation>
    <dataValidation allowBlank="1" showInputMessage="1" showErrorMessage="1" prompt="Saisie libre" sqref="A38 A79 A83:A84 A46 A51 A55 A60 A65 A73 A42" xr:uid="{37AA8B0B-2F25-4A24-8164-B1214A9A7B8F}"/>
    <dataValidation type="list" allowBlank="1" showInputMessage="1" showErrorMessage="1" prompt="Si le texte à droite est pertinent pour vous, sélectionner une option. _x000a_Si non, laisser vide." sqref="B40:C40" xr:uid="{48F54661-1E91-4A6D-894F-8288223198F7}">
      <formula1>"Très bonne,Plutôt bonne,Plutôt faible,Faible"</formula1>
    </dataValidation>
    <dataValidation type="list" allowBlank="1" showInputMessage="1" showErrorMessage="1" prompt="Pour chaque ligne dont les cellules sont en jaune, saisissez un x dans la colonne la plus adaptée : _x000a_-- : importante menace_x000a_- : légère menace_x000a_0 : neutre_x000a_+ : légère opportunité_x000a_++ : importante opportunité" sqref="E81:I84 E36:I38 E44:I46 E48:I51 E53:I55 E57:I60 E62:I65 E69:I73 E75:I79 E40:I42" xr:uid="{C9DF0678-B63A-4528-A4D6-96D74AC4D0C1}">
      <formula1>"x"</formula1>
    </dataValidation>
    <dataValidation type="list" allowBlank="1" showInputMessage="1" showErrorMessage="1" prompt="Dans cette colonne, saisissez une fois chacun des chiffres suivant : 1, 2, 3._x000a_Si la cellule s'affiche en rouge, cela signifie que vous avez saisis plusieurs fois le même chiffre." sqref="M81:M84 K36:K38 K40:K42 K48:K51 M48:M51 K53:K55 M53:M55 K57:K60 M57:M60 K62:K65 M62:M65 K69:K73 M69:M73 K75:K79 M75:M79 K81:K84 M36:M38 K44:K46 M44:M46 M40:M42" xr:uid="{1CD80F77-B274-4710-B850-10B35476A642}">
      <formula1>"1,2,3,4"</formula1>
    </dataValidation>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2 Comment est l'environnement ?&amp;R&amp;D</oddFooter>
  </headerFooter>
  <rowBreaks count="2" manualBreakCount="2">
    <brk id="28" max="16383" man="1"/>
    <brk id="6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D11FD-5AC8-4711-B40C-3BFFDEE92EB8}">
  <dimension ref="A1:AM85"/>
  <sheetViews>
    <sheetView showGridLines="0" workbookViewId="0">
      <selection activeCell="K33" sqref="K33"/>
    </sheetView>
  </sheetViews>
  <sheetFormatPr baseColWidth="10" defaultColWidth="0" defaultRowHeight="0" customHeight="1" zeroHeight="1" x14ac:dyDescent="0.2"/>
  <cols>
    <col min="1" max="1" width="52" style="3" customWidth="1"/>
    <col min="2" max="2" width="17.140625" style="3" customWidth="1"/>
    <col min="3" max="3" width="17.85546875" style="3" customWidth="1"/>
    <col min="4" max="4" width="0.7109375" style="3" customWidth="1"/>
    <col min="5" max="9" width="4.85546875" style="3" customWidth="1"/>
    <col min="10" max="10" width="0.7109375" style="3" customWidth="1"/>
    <col min="11" max="11" width="13" style="12" customWidth="1"/>
    <col min="12" max="12" width="0.7109375" style="12" customWidth="1"/>
    <col min="13" max="13" width="15.28515625" style="12" customWidth="1"/>
    <col min="14" max="14" width="0.7109375" style="3" customWidth="1"/>
    <col min="15" max="15" width="4.42578125" style="3" hidden="1" customWidth="1"/>
    <col min="16" max="16" width="94.85546875" style="3" hidden="1" customWidth="1"/>
    <col min="17" max="17" width="1.42578125" style="3" hidden="1" customWidth="1"/>
    <col min="18" max="18" width="10.85546875" style="3" hidden="1" customWidth="1"/>
    <col min="19" max="19" width="94.85546875" style="3" hidden="1" customWidth="1"/>
    <col min="20" max="23" width="10.85546875" style="3" hidden="1" customWidth="1"/>
    <col min="24" max="24" width="2.85546875" style="3" hidden="1" customWidth="1"/>
    <col min="25" max="27" width="10.85546875" style="3" hidden="1" customWidth="1"/>
    <col min="28" max="28" width="2.85546875" style="3" hidden="1" customWidth="1"/>
    <col min="29" max="29" width="8.140625" style="3" hidden="1" customWidth="1"/>
    <col min="30" max="32" width="13.28515625" style="10" hidden="1" customWidth="1"/>
    <col min="33" max="33" width="63.5703125" style="3" hidden="1" customWidth="1"/>
    <col min="34" max="36" width="8.140625" style="3" hidden="1" customWidth="1"/>
    <col min="37" max="37" width="55.140625" style="3" hidden="1" customWidth="1"/>
    <col min="38" max="16384" width="8.140625" style="3" hidden="1"/>
  </cols>
  <sheetData>
    <row r="1" spans="1:39" customFormat="1" ht="26.25" customHeight="1" x14ac:dyDescent="0.45">
      <c r="A1" s="39" t="s">
        <v>371</v>
      </c>
      <c r="B1" s="40"/>
      <c r="C1" s="41"/>
      <c r="D1" s="41"/>
      <c r="E1" s="41"/>
      <c r="F1" s="41"/>
      <c r="G1" s="41"/>
      <c r="H1" s="41"/>
      <c r="I1" s="41"/>
      <c r="J1" s="41"/>
      <c r="K1" s="41"/>
      <c r="L1" s="41"/>
      <c r="M1" s="41"/>
      <c r="N1" s="17"/>
      <c r="P1" s="3"/>
      <c r="AD1" s="5"/>
      <c r="AE1" s="5"/>
      <c r="AF1" s="5"/>
    </row>
    <row r="2" spans="1:39" s="6" customFormat="1" ht="4.5" customHeight="1" x14ac:dyDescent="0.25">
      <c r="C2" s="20"/>
      <c r="D2" s="20"/>
      <c r="E2" s="20"/>
      <c r="F2" s="20"/>
      <c r="G2" s="20"/>
      <c r="H2" s="20"/>
      <c r="I2" s="20"/>
      <c r="J2" s="20"/>
      <c r="K2" s="20"/>
      <c r="L2" s="20"/>
      <c r="M2" s="20"/>
      <c r="N2" s="21"/>
      <c r="P2" s="20"/>
      <c r="AD2" s="22"/>
      <c r="AE2" s="22"/>
      <c r="AF2" s="22"/>
    </row>
    <row r="3" spans="1:39" customFormat="1" ht="18.75" hidden="1" x14ac:dyDescent="0.3">
      <c r="A3" s="228" t="s">
        <v>309</v>
      </c>
      <c r="B3" s="228"/>
      <c r="C3" s="228"/>
      <c r="D3" s="228"/>
      <c r="E3" s="228"/>
      <c r="F3" s="228"/>
      <c r="G3" s="228"/>
      <c r="H3" s="228"/>
      <c r="I3" s="228"/>
      <c r="J3" s="228"/>
      <c r="K3" s="228"/>
      <c r="L3" s="228"/>
      <c r="M3" s="228"/>
      <c r="N3" s="17"/>
      <c r="P3" s="2"/>
      <c r="S3" s="2"/>
      <c r="AD3" s="5"/>
      <c r="AE3" s="5"/>
      <c r="AF3" s="5"/>
    </row>
    <row r="4" spans="1:39" customFormat="1" ht="15.75" customHeight="1" thickBot="1" x14ac:dyDescent="0.3">
      <c r="A4" s="48" t="str">
        <f>CONCATENATE("La vision de l'entreprise en ",IF(K33="","????",K33))</f>
        <v>La vision de l'entreprise en ????</v>
      </c>
      <c r="B4" s="49"/>
      <c r="H4" s="1"/>
      <c r="N4" s="17"/>
      <c r="P4" s="14"/>
      <c r="S4" s="14"/>
      <c r="AD4" s="5"/>
      <c r="AE4" s="5"/>
      <c r="AF4" s="5"/>
      <c r="AG4" s="3"/>
      <c r="AJ4" s="3"/>
      <c r="AK4" s="3"/>
    </row>
    <row r="5" spans="1:39" customFormat="1" ht="15.75" customHeight="1" x14ac:dyDescent="0.25">
      <c r="A5" s="260" t="str">
        <f>IF(L55="","",IF(L55="n° 1",G42,IF(L55="n° 2",G46,IF(L55="n° 3",G50,""))))</f>
        <v/>
      </c>
      <c r="B5" s="261"/>
      <c r="N5" s="17"/>
      <c r="P5" s="14"/>
      <c r="Q5" s="3"/>
      <c r="S5" s="14"/>
      <c r="AD5" s="5"/>
      <c r="AE5" s="5"/>
      <c r="AF5" s="26"/>
      <c r="AG5" s="2"/>
      <c r="AH5" s="3"/>
      <c r="AI5" s="3"/>
      <c r="AJ5" s="2"/>
    </row>
    <row r="6" spans="1:39" customFormat="1" ht="15.75" customHeight="1" thickBot="1" x14ac:dyDescent="0.3">
      <c r="A6" s="262"/>
      <c r="B6" s="263"/>
      <c r="N6" s="17"/>
      <c r="Q6" s="3"/>
      <c r="AD6" s="5"/>
      <c r="AE6" s="5"/>
      <c r="AF6" s="26"/>
      <c r="AG6" s="93"/>
      <c r="AH6" s="3"/>
      <c r="AI6" s="3"/>
      <c r="AJ6" s="26"/>
      <c r="AK6" s="20"/>
    </row>
    <row r="7" spans="1:39" customFormat="1" ht="15.75" customHeight="1" x14ac:dyDescent="0.25">
      <c r="A7" s="3"/>
      <c r="B7" s="3"/>
      <c r="N7" s="17"/>
      <c r="Q7" s="3"/>
      <c r="U7" s="2"/>
      <c r="Y7" s="2"/>
      <c r="AD7" s="5"/>
      <c r="AE7" s="5"/>
      <c r="AF7" s="26"/>
      <c r="AG7" s="93"/>
      <c r="AH7" s="3"/>
      <c r="AI7" s="3"/>
      <c r="AJ7" s="26"/>
      <c r="AK7" s="20"/>
      <c r="AL7" s="3"/>
      <c r="AM7" s="3"/>
    </row>
    <row r="8" spans="1:39" customFormat="1" ht="15" customHeight="1" x14ac:dyDescent="0.25">
      <c r="A8" s="247" t="s">
        <v>389</v>
      </c>
      <c r="B8" s="247"/>
      <c r="N8" s="17"/>
      <c r="Q8" s="3"/>
      <c r="AD8" s="5"/>
      <c r="AE8" s="5"/>
      <c r="AF8" s="10"/>
      <c r="AG8" s="93"/>
      <c r="AH8" s="3"/>
      <c r="AI8" s="3"/>
      <c r="AJ8" s="26"/>
      <c r="AK8" s="20"/>
      <c r="AL8" s="3"/>
      <c r="AM8" s="3"/>
    </row>
    <row r="9" spans="1:39" customFormat="1" ht="15" x14ac:dyDescent="0.25">
      <c r="A9" s="247"/>
      <c r="B9" s="247"/>
      <c r="N9" s="17"/>
      <c r="Q9" s="3"/>
      <c r="AD9" s="5"/>
      <c r="AE9" s="5"/>
      <c r="AF9" s="10"/>
      <c r="AG9" s="3"/>
      <c r="AH9" s="3"/>
      <c r="AI9" s="3"/>
      <c r="AJ9" s="26"/>
      <c r="AK9" s="20"/>
      <c r="AL9" s="3"/>
      <c r="AM9" s="3"/>
    </row>
    <row r="10" spans="1:39" customFormat="1" ht="15.75" customHeight="1" x14ac:dyDescent="0.25">
      <c r="A10" s="247"/>
      <c r="B10" s="247"/>
      <c r="N10" s="17"/>
      <c r="P10" s="2"/>
      <c r="Q10" s="3"/>
      <c r="S10" s="2"/>
      <c r="AD10" s="5"/>
      <c r="AE10" s="5"/>
      <c r="AF10" s="10"/>
      <c r="AG10" s="3"/>
      <c r="AH10" s="3"/>
      <c r="AI10" s="3"/>
      <c r="AJ10" s="3"/>
      <c r="AK10" s="3"/>
      <c r="AL10" s="3"/>
      <c r="AM10" s="3"/>
    </row>
    <row r="11" spans="1:39" customFormat="1" ht="15.75" customHeight="1" x14ac:dyDescent="0.25">
      <c r="A11" s="247"/>
      <c r="B11" s="247"/>
      <c r="N11" s="17"/>
      <c r="P11" s="14"/>
      <c r="Q11" s="3"/>
      <c r="S11" s="14"/>
      <c r="AD11" s="5"/>
      <c r="AE11" s="5"/>
      <c r="AF11" s="10"/>
      <c r="AG11" s="3"/>
      <c r="AH11" s="3"/>
      <c r="AI11" s="3"/>
      <c r="AJ11" s="3"/>
      <c r="AK11" s="3"/>
      <c r="AL11" s="3"/>
      <c r="AM11" s="3"/>
    </row>
    <row r="12" spans="1:39" customFormat="1" ht="15.75" customHeight="1" x14ac:dyDescent="0.25">
      <c r="A12" s="247"/>
      <c r="B12" s="247"/>
      <c r="N12" s="17"/>
      <c r="P12" s="14"/>
      <c r="Q12" s="3"/>
      <c r="S12" s="14"/>
      <c r="AD12" s="5"/>
      <c r="AE12" s="5"/>
      <c r="AF12" s="10"/>
      <c r="AG12" s="2"/>
      <c r="AH12" s="3"/>
      <c r="AI12" s="3"/>
      <c r="AJ12" s="2"/>
      <c r="AL12" s="3"/>
      <c r="AM12" s="3"/>
    </row>
    <row r="13" spans="1:39" customFormat="1" ht="15.75" customHeight="1" x14ac:dyDescent="0.25">
      <c r="A13" s="247"/>
      <c r="B13" s="247"/>
      <c r="N13" s="17"/>
      <c r="AD13" s="5"/>
      <c r="AE13" s="5"/>
      <c r="AF13" s="26"/>
      <c r="AG13" s="93"/>
      <c r="AJ13" s="26"/>
      <c r="AK13" s="20"/>
      <c r="AL13" s="3"/>
      <c r="AM13" s="3"/>
    </row>
    <row r="14" spans="1:39" customFormat="1" ht="15.75" customHeight="1" x14ac:dyDescent="0.25">
      <c r="A14" s="3"/>
      <c r="B14" s="3"/>
      <c r="N14" s="17"/>
      <c r="AD14" s="5"/>
      <c r="AE14" s="5"/>
      <c r="AF14" s="26"/>
      <c r="AG14" s="93"/>
      <c r="AJ14" s="26"/>
      <c r="AK14" s="20"/>
      <c r="AL14" s="3"/>
      <c r="AM14" s="3"/>
    </row>
    <row r="15" spans="1:39" customFormat="1" ht="15.75" customHeight="1" thickBot="1" x14ac:dyDescent="0.3">
      <c r="A15" s="48" t="s">
        <v>372</v>
      </c>
      <c r="B15" s="49"/>
      <c r="N15" s="17"/>
      <c r="U15" s="2"/>
      <c r="Y15" s="2"/>
      <c r="AD15" s="5"/>
      <c r="AE15" s="5"/>
      <c r="AF15" s="26"/>
      <c r="AG15" s="93"/>
      <c r="AJ15" s="26"/>
      <c r="AK15" s="20"/>
      <c r="AL15" s="3"/>
      <c r="AM15" s="3"/>
    </row>
    <row r="16" spans="1:39" customFormat="1" ht="15" x14ac:dyDescent="0.25">
      <c r="A16" s="260" t="str">
        <f>IF(L79="","",IF(L79="n° 1",G66,IF(L79="n° 2",G70,IF(L79="n°3",G74,""))))</f>
        <v/>
      </c>
      <c r="B16" s="261"/>
      <c r="N16" s="17"/>
      <c r="U16" s="2"/>
      <c r="Y16" s="2"/>
      <c r="AD16" s="5"/>
      <c r="AE16" s="5"/>
      <c r="AF16" s="26"/>
      <c r="AG16" s="20"/>
      <c r="AJ16" s="26"/>
      <c r="AK16" s="20"/>
      <c r="AL16" s="3"/>
      <c r="AM16" s="3"/>
    </row>
    <row r="17" spans="1:37" customFormat="1" ht="15" customHeight="1" thickBot="1" x14ac:dyDescent="0.3">
      <c r="A17" s="262"/>
      <c r="B17" s="263"/>
      <c r="N17" s="17"/>
      <c r="AD17" s="5"/>
      <c r="AE17" s="5"/>
      <c r="AF17" s="26"/>
      <c r="AG17" s="20"/>
    </row>
    <row r="18" spans="1:37" customFormat="1" ht="15.75" customHeight="1" x14ac:dyDescent="0.25">
      <c r="A18" s="3"/>
      <c r="B18" s="3"/>
      <c r="N18" s="17"/>
      <c r="AD18" s="5"/>
      <c r="AE18" s="5"/>
      <c r="AF18" s="26"/>
      <c r="AG18" s="20"/>
    </row>
    <row r="19" spans="1:37" customFormat="1" ht="15.75" customHeight="1" x14ac:dyDescent="0.25">
      <c r="A19" s="247" t="s">
        <v>373</v>
      </c>
      <c r="B19" s="247"/>
      <c r="N19" s="17"/>
      <c r="P19" s="3"/>
      <c r="AD19" s="5"/>
      <c r="AE19" s="5"/>
      <c r="AF19" s="10"/>
      <c r="AG19" s="3"/>
    </row>
    <row r="20" spans="1:37" customFormat="1" ht="15.75" customHeight="1" x14ac:dyDescent="0.25">
      <c r="A20" s="247"/>
      <c r="B20" s="247"/>
      <c r="C20" s="3"/>
      <c r="D20" s="3"/>
      <c r="E20" s="3"/>
      <c r="F20" s="3"/>
      <c r="I20" s="3"/>
      <c r="J20" s="3"/>
      <c r="K20" s="12"/>
      <c r="L20" s="12"/>
      <c r="M20" s="12"/>
      <c r="N20" s="17"/>
      <c r="P20" s="3"/>
      <c r="AD20" s="5"/>
      <c r="AE20" s="5"/>
      <c r="AF20" s="10"/>
      <c r="AG20" s="3"/>
    </row>
    <row r="21" spans="1:37" customFormat="1" ht="15.75" customHeight="1" x14ac:dyDescent="0.25">
      <c r="A21" s="247"/>
      <c r="B21" s="247"/>
      <c r="C21" s="3"/>
      <c r="D21" s="3"/>
      <c r="E21" s="3"/>
      <c r="F21" s="3"/>
      <c r="I21" s="3"/>
      <c r="J21" s="3"/>
      <c r="K21" s="1"/>
      <c r="L21" s="1"/>
      <c r="M21" s="1"/>
      <c r="N21" s="17"/>
      <c r="P21" s="3"/>
      <c r="AD21" s="5"/>
      <c r="AE21" s="5"/>
      <c r="AF21" s="10"/>
      <c r="AG21" s="3"/>
    </row>
    <row r="22" spans="1:37" customFormat="1" ht="15.75" customHeight="1" x14ac:dyDescent="0.25">
      <c r="A22" s="247"/>
      <c r="B22" s="247"/>
      <c r="D22" s="3"/>
      <c r="E22" s="3"/>
      <c r="F22" s="3"/>
      <c r="G22" s="3"/>
      <c r="H22" s="3"/>
      <c r="I22" s="3"/>
      <c r="J22" s="3"/>
      <c r="K22" s="12"/>
      <c r="L22" s="12"/>
      <c r="M22" s="12"/>
      <c r="N22" s="17"/>
      <c r="P22" s="3"/>
      <c r="AD22" s="5"/>
      <c r="AE22" s="5"/>
      <c r="AF22" s="10"/>
      <c r="AG22" s="3"/>
    </row>
    <row r="23" spans="1:37" customFormat="1" ht="15" customHeight="1" x14ac:dyDescent="0.25">
      <c r="A23" s="3"/>
      <c r="B23" s="3"/>
      <c r="E23" s="3"/>
      <c r="F23" s="3"/>
      <c r="I23" s="3"/>
      <c r="J23" s="3"/>
      <c r="K23" s="12"/>
      <c r="N23" s="17"/>
      <c r="P23" s="3"/>
      <c r="U23" s="2"/>
      <c r="Y23" s="2"/>
      <c r="AD23" s="5"/>
      <c r="AE23" s="5"/>
      <c r="AF23" s="10"/>
      <c r="AG23" s="3"/>
    </row>
    <row r="24" spans="1:37" customFormat="1" ht="15.75" hidden="1" customHeight="1" x14ac:dyDescent="0.25">
      <c r="A24" s="3"/>
      <c r="B24" s="3"/>
      <c r="E24" s="3"/>
      <c r="F24" s="3"/>
      <c r="I24" s="1"/>
      <c r="K24" s="12"/>
      <c r="N24" s="17"/>
      <c r="P24" s="3"/>
      <c r="AD24" s="5"/>
      <c r="AE24" s="5"/>
      <c r="AF24" s="10"/>
      <c r="AG24" s="3"/>
    </row>
    <row r="25" spans="1:37" customFormat="1" ht="15.75" hidden="1" customHeight="1" x14ac:dyDescent="0.25">
      <c r="A25" s="3"/>
      <c r="B25" s="3"/>
      <c r="E25" s="3"/>
      <c r="F25" s="3"/>
      <c r="N25" s="17"/>
      <c r="P25" s="3"/>
      <c r="AD25" s="5"/>
      <c r="AE25" s="5"/>
      <c r="AF25" s="10"/>
      <c r="AG25" s="3"/>
    </row>
    <row r="26" spans="1:37" customFormat="1" ht="15.75" hidden="1" customHeight="1" x14ac:dyDescent="0.25">
      <c r="A26" s="3"/>
      <c r="B26" s="3"/>
      <c r="E26" s="3"/>
      <c r="F26" s="3"/>
      <c r="I26" s="1"/>
      <c r="N26" s="17"/>
      <c r="P26" s="3"/>
      <c r="AD26" s="5"/>
      <c r="AE26" s="5"/>
      <c r="AF26" s="10"/>
      <c r="AG26" s="3"/>
    </row>
    <row r="27" spans="1:37" customFormat="1" ht="18.75" customHeight="1" x14ac:dyDescent="0.3">
      <c r="A27" s="228" t="s">
        <v>374</v>
      </c>
      <c r="B27" s="228"/>
      <c r="C27" s="228"/>
      <c r="D27" s="228"/>
      <c r="E27" s="228"/>
      <c r="F27" s="228"/>
      <c r="G27" s="228"/>
      <c r="H27" s="228"/>
      <c r="I27" s="228"/>
      <c r="J27" s="228"/>
      <c r="K27" s="228"/>
      <c r="L27" s="228"/>
      <c r="M27" s="228"/>
      <c r="N27" s="17"/>
      <c r="U27" s="13"/>
      <c r="V27" s="13"/>
      <c r="W27" s="13"/>
      <c r="Y27" s="13"/>
      <c r="Z27" s="13"/>
      <c r="AA27" s="13"/>
      <c r="AD27" s="13"/>
      <c r="AE27" s="13"/>
      <c r="AF27" s="13"/>
    </row>
    <row r="28" spans="1:37" s="20" customFormat="1" ht="15.75" customHeight="1" x14ac:dyDescent="0.25">
      <c r="A28" s="236" t="s">
        <v>375</v>
      </c>
      <c r="B28" s="236"/>
      <c r="C28" s="236"/>
      <c r="D28" s="236"/>
      <c r="E28" s="236"/>
      <c r="F28" s="236"/>
      <c r="G28" s="236"/>
      <c r="H28" s="236"/>
      <c r="I28" s="236"/>
      <c r="J28" s="236"/>
      <c r="K28" s="236"/>
      <c r="L28" s="236"/>
      <c r="M28" s="236"/>
      <c r="N28" s="25"/>
      <c r="R28" s="92"/>
      <c r="S28" s="92"/>
      <c r="T28" s="92"/>
      <c r="U28" s="91"/>
      <c r="V28" s="91"/>
      <c r="W28" s="91"/>
      <c r="Y28" s="91"/>
      <c r="Z28" s="91"/>
      <c r="AA28" s="91"/>
      <c r="AD28" s="26"/>
      <c r="AE28" s="26"/>
      <c r="AF28" s="26"/>
    </row>
    <row r="29" spans="1:37" customFormat="1" ht="15.75" customHeight="1" x14ac:dyDescent="0.3">
      <c r="A29" s="48" t="s">
        <v>387</v>
      </c>
      <c r="B29" s="94"/>
      <c r="C29" s="94"/>
      <c r="D29" s="94"/>
      <c r="E29" s="48" t="s">
        <v>388</v>
      </c>
      <c r="F29" s="94"/>
      <c r="G29" s="94"/>
      <c r="H29" s="94"/>
      <c r="I29" s="94"/>
      <c r="J29" s="94"/>
      <c r="K29" s="94"/>
      <c r="L29" s="94"/>
      <c r="M29" s="94"/>
      <c r="U29" s="13"/>
      <c r="V29" s="13"/>
      <c r="W29" s="13"/>
      <c r="Y29" s="13"/>
      <c r="Z29" s="13"/>
      <c r="AA29" s="13"/>
      <c r="AD29" s="13"/>
      <c r="AE29" s="13"/>
      <c r="AF29" s="13"/>
    </row>
    <row r="30" spans="1:37" ht="12" customHeight="1" x14ac:dyDescent="0.2">
      <c r="A30" s="258" t="str">
        <f>A8</f>
        <v>La vision de l'entreprise décrit la direction générale vers laquelle elle va évoluer. 
La vision est une projection dans l’avenir faite par l’exploitant. 
La vision doit donner envie, peut-être faire rêver, mais elle doit être réaliste.
La vision est rédigée en 1 à 2 phrases. 
La vision apporte une réponse à la question : "Où va l'entreprise ?"
La vision doit être formulée en cohérence avec les analyses de l'exploitation (1a), de l'eploitant (1b) et du contexte (2)</v>
      </c>
      <c r="B30" s="258"/>
      <c r="E30" s="259" t="s">
        <v>390</v>
      </c>
      <c r="F30" s="259"/>
      <c r="G30" s="259"/>
      <c r="H30" s="259"/>
      <c r="I30" s="259"/>
      <c r="J30" s="259"/>
      <c r="K30" s="259"/>
      <c r="L30" s="259"/>
      <c r="M30" s="259"/>
    </row>
    <row r="31" spans="1:37" s="20" customFormat="1" ht="12" customHeight="1" x14ac:dyDescent="0.25">
      <c r="A31" s="258"/>
      <c r="B31" s="258"/>
      <c r="C31" s="95"/>
      <c r="D31" s="95"/>
      <c r="E31" s="259"/>
      <c r="F31" s="259"/>
      <c r="G31" s="259"/>
      <c r="H31" s="259"/>
      <c r="I31" s="259"/>
      <c r="J31" s="259"/>
      <c r="K31" s="259"/>
      <c r="L31" s="259"/>
      <c r="M31" s="259"/>
      <c r="R31" s="92"/>
      <c r="S31" s="92"/>
      <c r="T31" s="92"/>
      <c r="U31" s="91"/>
      <c r="V31" s="91"/>
      <c r="W31" s="91"/>
      <c r="Y31" s="91"/>
      <c r="Z31" s="91"/>
      <c r="AA31" s="91"/>
      <c r="AD31" s="26"/>
      <c r="AE31" s="26"/>
      <c r="AF31" s="26"/>
    </row>
    <row r="32" spans="1:37" customFormat="1" ht="12" customHeight="1" x14ac:dyDescent="0.25">
      <c r="A32" s="258"/>
      <c r="B32" s="258"/>
      <c r="C32" s="96"/>
      <c r="D32" s="52"/>
      <c r="E32" s="259"/>
      <c r="F32" s="259"/>
      <c r="G32" s="259"/>
      <c r="H32" s="259"/>
      <c r="I32" s="259"/>
      <c r="J32" s="259"/>
      <c r="K32" s="259"/>
      <c r="L32" s="259"/>
      <c r="M32" s="259"/>
      <c r="O32" s="2"/>
      <c r="P32" s="3"/>
      <c r="Q32" s="3"/>
      <c r="R32" s="13"/>
      <c r="S32" s="13"/>
      <c r="T32" s="13"/>
      <c r="U32" s="10"/>
      <c r="V32" s="10"/>
      <c r="W32" s="10"/>
      <c r="X32" s="3"/>
      <c r="Y32" s="10"/>
      <c r="Z32" s="10"/>
      <c r="AA32" s="10"/>
      <c r="AB32" s="3"/>
      <c r="AC32" s="3"/>
      <c r="AD32" s="13"/>
      <c r="AE32" s="13"/>
      <c r="AF32" s="13"/>
      <c r="AG32" s="3"/>
      <c r="AH32" s="3"/>
      <c r="AI32" s="3"/>
      <c r="AJ32" s="3"/>
      <c r="AK32" s="3"/>
    </row>
    <row r="33" spans="1:37" customFormat="1" ht="12" customHeight="1" x14ac:dyDescent="0.25">
      <c r="A33" s="258"/>
      <c r="B33" s="258"/>
      <c r="C33" s="53"/>
      <c r="D33" s="52"/>
      <c r="E33" s="98" t="s">
        <v>420</v>
      </c>
      <c r="F33" s="99"/>
      <c r="G33" s="100"/>
      <c r="H33" s="101"/>
      <c r="I33" s="99"/>
      <c r="J33" s="101"/>
      <c r="K33" s="102"/>
      <c r="L33" s="101"/>
      <c r="M33" s="103"/>
      <c r="O33" s="3"/>
      <c r="P33" s="3"/>
      <c r="Q33" s="3"/>
      <c r="R33" s="13"/>
      <c r="S33" s="13"/>
      <c r="T33" s="13"/>
      <c r="U33" s="13"/>
      <c r="V33" s="13"/>
      <c r="W33" s="13"/>
      <c r="X33" s="3"/>
      <c r="Y33" s="13"/>
      <c r="Z33" s="13"/>
      <c r="AA33" s="13"/>
      <c r="AB33" s="3"/>
      <c r="AC33" s="3"/>
      <c r="AD33" s="13"/>
      <c r="AE33" s="13"/>
      <c r="AF33" s="13"/>
      <c r="AG33" s="3"/>
      <c r="AH33" s="3"/>
      <c r="AI33" s="3"/>
      <c r="AJ33" s="3"/>
      <c r="AK33" s="3"/>
    </row>
    <row r="34" spans="1:37" ht="12" customHeight="1" x14ac:dyDescent="0.2">
      <c r="A34" s="258"/>
      <c r="B34" s="258"/>
      <c r="C34" s="58"/>
      <c r="D34" s="52"/>
      <c r="E34" s="101"/>
      <c r="F34" s="101"/>
      <c r="G34" s="101"/>
      <c r="H34" s="101"/>
      <c r="I34" s="101"/>
      <c r="J34" s="101"/>
      <c r="K34" s="101"/>
      <c r="L34" s="101"/>
      <c r="M34" s="101"/>
      <c r="R34" s="12"/>
      <c r="S34" s="12"/>
      <c r="T34" s="12"/>
      <c r="U34" s="12"/>
      <c r="V34" s="12"/>
      <c r="W34" s="12"/>
      <c r="Y34" s="12"/>
      <c r="Z34" s="12"/>
      <c r="AA34" s="12"/>
      <c r="AD34" s="13"/>
      <c r="AE34" s="13"/>
      <c r="AF34" s="13"/>
    </row>
    <row r="35" spans="1:37" ht="12" customHeight="1" x14ac:dyDescent="0.25">
      <c r="A35" s="258"/>
      <c r="B35" s="258"/>
      <c r="C35" s="58"/>
      <c r="D35" s="52"/>
      <c r="E35" s="48" t="s">
        <v>392</v>
      </c>
      <c r="F35" s="52"/>
      <c r="G35" s="52"/>
      <c r="H35" s="52"/>
      <c r="I35" s="52"/>
      <c r="J35" s="52"/>
      <c r="K35" s="58"/>
      <c r="L35" s="58"/>
      <c r="M35" s="58"/>
      <c r="R35" s="12"/>
      <c r="S35" s="12"/>
      <c r="T35" s="12"/>
      <c r="U35" s="12"/>
      <c r="V35" s="12"/>
      <c r="W35" s="12"/>
      <c r="Y35" s="12"/>
      <c r="Z35" s="12"/>
      <c r="AA35" s="12"/>
      <c r="AD35" s="13"/>
    </row>
    <row r="36" spans="1:37" ht="12" customHeight="1" x14ac:dyDescent="0.2">
      <c r="A36" s="258"/>
      <c r="B36" s="258"/>
      <c r="C36" s="52"/>
      <c r="D36" s="52"/>
      <c r="E36" s="253" t="s">
        <v>393</v>
      </c>
      <c r="F36" s="253"/>
      <c r="G36" s="253"/>
      <c r="H36" s="253"/>
      <c r="I36" s="253"/>
      <c r="J36" s="253"/>
      <c r="K36" s="253"/>
      <c r="L36" s="253"/>
      <c r="M36" s="253"/>
      <c r="R36" s="12"/>
      <c r="S36" s="12"/>
      <c r="T36" s="12"/>
      <c r="U36" s="12"/>
      <c r="V36" s="12"/>
      <c r="W36" s="12"/>
      <c r="Y36" s="12"/>
      <c r="Z36" s="12"/>
      <c r="AA36" s="12"/>
      <c r="AD36" s="13"/>
    </row>
    <row r="37" spans="1:37" ht="12" customHeight="1" x14ac:dyDescent="0.2">
      <c r="A37" s="52"/>
      <c r="B37" s="52"/>
      <c r="C37" s="52"/>
      <c r="D37" s="52"/>
      <c r="E37" s="253"/>
      <c r="F37" s="253"/>
      <c r="G37" s="253"/>
      <c r="H37" s="253"/>
      <c r="I37" s="253"/>
      <c r="J37" s="253"/>
      <c r="K37" s="253"/>
      <c r="L37" s="253"/>
      <c r="M37" s="253"/>
      <c r="R37" s="12"/>
      <c r="S37" s="12"/>
      <c r="T37" s="12"/>
      <c r="U37" s="12"/>
      <c r="V37" s="12"/>
      <c r="W37" s="12"/>
      <c r="Y37" s="12"/>
      <c r="Z37" s="12"/>
      <c r="AA37" s="12"/>
      <c r="AD37" s="13"/>
    </row>
    <row r="38" spans="1:37" ht="15.75" customHeight="1" x14ac:dyDescent="0.25">
      <c r="A38" s="48" t="s">
        <v>386</v>
      </c>
      <c r="D38" s="52"/>
      <c r="E38" s="253"/>
      <c r="F38" s="253"/>
      <c r="G38" s="253"/>
      <c r="H38" s="253"/>
      <c r="I38" s="253"/>
      <c r="J38" s="253"/>
      <c r="K38" s="253"/>
      <c r="L38" s="253"/>
      <c r="M38" s="253"/>
      <c r="R38" s="12"/>
      <c r="S38" s="12"/>
      <c r="T38" s="12"/>
      <c r="U38" s="12"/>
      <c r="V38" s="12"/>
      <c r="W38" s="12"/>
      <c r="Y38" s="12"/>
      <c r="Z38" s="12"/>
      <c r="AA38" s="12"/>
      <c r="AD38" s="13"/>
    </row>
    <row r="39" spans="1:37" ht="12" hidden="1" customHeight="1" x14ac:dyDescent="0.2">
      <c r="A39" s="51"/>
      <c r="B39" s="52"/>
      <c r="C39" s="58"/>
      <c r="D39" s="52"/>
      <c r="E39" s="253"/>
      <c r="F39" s="253"/>
      <c r="G39" s="253"/>
      <c r="H39" s="253"/>
      <c r="I39" s="253"/>
      <c r="J39" s="253"/>
      <c r="K39" s="253"/>
      <c r="L39" s="253"/>
      <c r="M39" s="253"/>
      <c r="R39" s="12"/>
      <c r="S39" s="12"/>
      <c r="T39" s="12"/>
      <c r="U39" s="12"/>
      <c r="V39" s="12"/>
      <c r="W39" s="12"/>
      <c r="Y39" s="12"/>
      <c r="Z39" s="12"/>
      <c r="AA39" s="12"/>
      <c r="AD39" s="13"/>
    </row>
    <row r="40" spans="1:37" ht="12" customHeight="1" thickBot="1" x14ac:dyDescent="0.25">
      <c r="A40" s="254" t="s">
        <v>376</v>
      </c>
      <c r="B40" s="254"/>
      <c r="C40" s="52"/>
      <c r="D40" s="52"/>
      <c r="E40" s="253"/>
      <c r="F40" s="253"/>
      <c r="G40" s="253"/>
      <c r="H40" s="253"/>
      <c r="I40" s="253"/>
      <c r="J40" s="253"/>
      <c r="K40" s="253"/>
      <c r="L40" s="253"/>
      <c r="M40" s="253"/>
      <c r="R40" s="12"/>
      <c r="S40" s="12"/>
      <c r="T40" s="12"/>
      <c r="U40" s="12"/>
      <c r="V40" s="12"/>
      <c r="W40" s="12"/>
      <c r="Y40" s="12"/>
      <c r="Z40" s="12"/>
      <c r="AA40" s="12"/>
      <c r="AD40" s="13"/>
    </row>
    <row r="41" spans="1:37" ht="12" customHeight="1" thickTop="1" thickBot="1" x14ac:dyDescent="0.25">
      <c r="A41" s="257"/>
      <c r="B41" s="257"/>
      <c r="C41" s="52"/>
      <c r="D41" s="52"/>
      <c r="E41" s="52"/>
      <c r="F41" s="52"/>
      <c r="G41" s="52"/>
      <c r="H41" s="52"/>
      <c r="I41" s="52"/>
      <c r="J41" s="52"/>
      <c r="K41" s="58"/>
      <c r="L41" s="58"/>
      <c r="M41" s="58"/>
      <c r="R41" s="12"/>
      <c r="S41" s="12"/>
      <c r="T41" s="12"/>
      <c r="U41" s="12"/>
      <c r="V41" s="12"/>
      <c r="W41" s="12"/>
      <c r="Y41" s="12"/>
      <c r="Z41" s="12"/>
      <c r="AA41" s="12"/>
      <c r="AD41" s="13"/>
    </row>
    <row r="42" spans="1:37" ht="12" customHeight="1" thickTop="1" thickBot="1" x14ac:dyDescent="0.25">
      <c r="A42" s="257" t="s">
        <v>377</v>
      </c>
      <c r="B42" s="257"/>
      <c r="D42" s="52"/>
      <c r="E42" s="250" t="s">
        <v>394</v>
      </c>
      <c r="F42" s="250"/>
      <c r="G42" s="251"/>
      <c r="H42" s="251"/>
      <c r="I42" s="251"/>
      <c r="J42" s="251"/>
      <c r="K42" s="251"/>
      <c r="L42" s="251"/>
      <c r="M42" s="251"/>
      <c r="R42" s="12"/>
      <c r="S42" s="12"/>
      <c r="T42" s="12"/>
      <c r="U42" s="12"/>
      <c r="V42" s="12"/>
      <c r="W42" s="12"/>
      <c r="Y42" s="12"/>
      <c r="Z42" s="12"/>
      <c r="AA42" s="12"/>
      <c r="AD42" s="13"/>
    </row>
    <row r="43" spans="1:37" ht="12" customHeight="1" thickTop="1" thickBot="1" x14ac:dyDescent="0.25">
      <c r="A43" s="257" t="s">
        <v>378</v>
      </c>
      <c r="B43" s="257"/>
      <c r="D43" s="52"/>
      <c r="E43" s="250"/>
      <c r="F43" s="250"/>
      <c r="G43" s="251"/>
      <c r="H43" s="251"/>
      <c r="I43" s="251"/>
      <c r="J43" s="251"/>
      <c r="K43" s="251"/>
      <c r="L43" s="251"/>
      <c r="M43" s="251"/>
      <c r="R43" s="12"/>
      <c r="S43" s="12"/>
      <c r="T43" s="12"/>
      <c r="U43" s="12"/>
      <c r="V43" s="12"/>
      <c r="W43" s="12"/>
      <c r="Y43" s="12"/>
      <c r="Z43" s="12"/>
      <c r="AA43" s="12"/>
      <c r="AD43" s="13"/>
    </row>
    <row r="44" spans="1:37" ht="12" customHeight="1" thickTop="1" thickBot="1" x14ac:dyDescent="0.25">
      <c r="A44" s="257"/>
      <c r="B44" s="257"/>
      <c r="C44" s="52"/>
      <c r="D44" s="52"/>
      <c r="E44" s="250"/>
      <c r="F44" s="250"/>
      <c r="G44" s="251"/>
      <c r="H44" s="251"/>
      <c r="I44" s="251"/>
      <c r="J44" s="251"/>
      <c r="K44" s="251"/>
      <c r="L44" s="251"/>
      <c r="M44" s="251"/>
      <c r="R44" s="12"/>
      <c r="S44" s="12"/>
      <c r="T44" s="12"/>
      <c r="U44" s="12"/>
      <c r="V44" s="12"/>
      <c r="W44" s="12"/>
      <c r="Y44" s="12"/>
      <c r="Z44" s="12"/>
      <c r="AA44" s="12"/>
      <c r="AD44" s="13"/>
    </row>
    <row r="45" spans="1:37" ht="12" customHeight="1" thickTop="1" thickBot="1" x14ac:dyDescent="0.25">
      <c r="A45" s="257" t="s">
        <v>379</v>
      </c>
      <c r="B45" s="257"/>
      <c r="C45" s="52"/>
      <c r="D45" s="52"/>
      <c r="E45" s="52"/>
      <c r="F45" s="52"/>
      <c r="G45" s="52"/>
      <c r="H45" s="52"/>
      <c r="I45" s="52"/>
      <c r="J45" s="52"/>
      <c r="K45" s="58"/>
      <c r="L45" s="58"/>
      <c r="M45" s="58"/>
      <c r="R45" s="12"/>
      <c r="S45" s="12"/>
      <c r="T45" s="12"/>
      <c r="U45" s="12"/>
      <c r="V45" s="12"/>
      <c r="W45" s="12"/>
      <c r="Y45" s="12"/>
      <c r="Z45" s="12"/>
      <c r="AA45" s="12"/>
      <c r="AD45" s="13"/>
    </row>
    <row r="46" spans="1:37" ht="12" customHeight="1" thickTop="1" thickBot="1" x14ac:dyDescent="0.25">
      <c r="A46" s="257"/>
      <c r="B46" s="257"/>
      <c r="D46" s="52"/>
      <c r="E46" s="250" t="s">
        <v>396</v>
      </c>
      <c r="F46" s="250"/>
      <c r="G46" s="251"/>
      <c r="H46" s="251"/>
      <c r="I46" s="251"/>
      <c r="J46" s="251"/>
      <c r="K46" s="251"/>
      <c r="L46" s="251"/>
      <c r="M46" s="251"/>
      <c r="R46" s="12"/>
      <c r="S46" s="12"/>
      <c r="T46" s="12"/>
      <c r="U46" s="12"/>
      <c r="V46" s="12"/>
      <c r="W46" s="12"/>
      <c r="Y46" s="12"/>
      <c r="Z46" s="12"/>
      <c r="AA46" s="12"/>
      <c r="AD46" s="13"/>
    </row>
    <row r="47" spans="1:37" ht="12" customHeight="1" thickTop="1" thickBot="1" x14ac:dyDescent="0.25">
      <c r="A47" s="257" t="s">
        <v>380</v>
      </c>
      <c r="B47" s="257"/>
      <c r="C47" s="58"/>
      <c r="D47" s="52"/>
      <c r="E47" s="250"/>
      <c r="F47" s="250"/>
      <c r="G47" s="251"/>
      <c r="H47" s="251"/>
      <c r="I47" s="251"/>
      <c r="J47" s="251"/>
      <c r="K47" s="251"/>
      <c r="L47" s="251"/>
      <c r="M47" s="251"/>
      <c r="R47" s="12"/>
      <c r="S47" s="12"/>
      <c r="T47" s="12"/>
      <c r="U47" s="12"/>
      <c r="V47" s="12"/>
      <c r="W47" s="12"/>
      <c r="Y47" s="12"/>
      <c r="Z47" s="12"/>
      <c r="AA47" s="12"/>
      <c r="AD47" s="13"/>
    </row>
    <row r="48" spans="1:37" ht="12" customHeight="1" thickTop="1" thickBot="1" x14ac:dyDescent="0.25">
      <c r="A48" s="257" t="s">
        <v>381</v>
      </c>
      <c r="B48" s="257"/>
      <c r="C48" s="58"/>
      <c r="D48" s="52"/>
      <c r="E48" s="250"/>
      <c r="F48" s="250"/>
      <c r="G48" s="251"/>
      <c r="H48" s="251"/>
      <c r="I48" s="251"/>
      <c r="J48" s="251"/>
      <c r="K48" s="251"/>
      <c r="L48" s="251"/>
      <c r="M48" s="251"/>
      <c r="R48" s="12"/>
      <c r="S48" s="12"/>
      <c r="T48" s="12"/>
      <c r="U48" s="12"/>
      <c r="V48" s="12"/>
      <c r="W48" s="12"/>
      <c r="Y48" s="12"/>
      <c r="Z48" s="12"/>
      <c r="AA48" s="12"/>
      <c r="AD48" s="13"/>
    </row>
    <row r="49" spans="1:30" ht="12" customHeight="1" thickTop="1" thickBot="1" x14ac:dyDescent="0.25">
      <c r="A49" s="257" t="s">
        <v>382</v>
      </c>
      <c r="B49" s="257"/>
      <c r="C49" s="58"/>
      <c r="D49" s="52"/>
      <c r="E49" s="52"/>
      <c r="F49" s="52"/>
      <c r="G49" s="52"/>
      <c r="H49" s="52"/>
      <c r="I49" s="52"/>
      <c r="J49" s="52"/>
      <c r="K49" s="58"/>
      <c r="L49" s="58"/>
      <c r="M49" s="58"/>
      <c r="R49" s="12"/>
      <c r="S49" s="12"/>
      <c r="T49" s="12"/>
      <c r="U49" s="12"/>
      <c r="V49" s="12"/>
      <c r="W49" s="12"/>
      <c r="Y49" s="12"/>
      <c r="Z49" s="12"/>
      <c r="AA49" s="12"/>
      <c r="AD49" s="13"/>
    </row>
    <row r="50" spans="1:30" ht="12" customHeight="1" thickTop="1" thickBot="1" x14ac:dyDescent="0.25">
      <c r="A50" s="257"/>
      <c r="B50" s="257"/>
      <c r="C50" s="52"/>
      <c r="D50" s="52"/>
      <c r="E50" s="250" t="s">
        <v>395</v>
      </c>
      <c r="F50" s="250"/>
      <c r="G50" s="251"/>
      <c r="H50" s="251"/>
      <c r="I50" s="251"/>
      <c r="J50" s="251"/>
      <c r="K50" s="251"/>
      <c r="L50" s="251"/>
      <c r="M50" s="251"/>
      <c r="R50" s="12"/>
      <c r="S50" s="12"/>
      <c r="T50" s="12"/>
      <c r="U50" s="12"/>
      <c r="V50" s="12"/>
      <c r="W50" s="12"/>
      <c r="Y50" s="12"/>
      <c r="Z50" s="12"/>
      <c r="AA50" s="12"/>
      <c r="AD50" s="13"/>
    </row>
    <row r="51" spans="1:30" ht="12" customHeight="1" thickTop="1" thickBot="1" x14ac:dyDescent="0.25">
      <c r="A51" s="257" t="s">
        <v>383</v>
      </c>
      <c r="B51" s="257"/>
      <c r="D51" s="52"/>
      <c r="E51" s="250"/>
      <c r="F51" s="250"/>
      <c r="G51" s="251"/>
      <c r="H51" s="251"/>
      <c r="I51" s="251"/>
      <c r="J51" s="251"/>
      <c r="K51" s="251"/>
      <c r="L51" s="251"/>
      <c r="M51" s="251"/>
      <c r="R51" s="12"/>
      <c r="S51" s="12"/>
      <c r="T51" s="12"/>
      <c r="U51" s="12"/>
      <c r="V51" s="12"/>
      <c r="W51" s="12"/>
      <c r="Y51" s="12"/>
      <c r="Z51" s="12"/>
      <c r="AA51" s="12"/>
      <c r="AD51" s="13"/>
    </row>
    <row r="52" spans="1:30" ht="12" customHeight="1" thickTop="1" thickBot="1" x14ac:dyDescent="0.25">
      <c r="A52" s="257" t="s">
        <v>384</v>
      </c>
      <c r="B52" s="257"/>
      <c r="C52" s="58"/>
      <c r="D52" s="52"/>
      <c r="E52" s="250"/>
      <c r="F52" s="250"/>
      <c r="G52" s="251"/>
      <c r="H52" s="251"/>
      <c r="I52" s="251"/>
      <c r="J52" s="251"/>
      <c r="K52" s="251"/>
      <c r="L52" s="251"/>
      <c r="M52" s="251"/>
      <c r="R52" s="12"/>
      <c r="S52" s="12"/>
      <c r="T52" s="12"/>
      <c r="U52" s="12"/>
      <c r="V52" s="12"/>
      <c r="W52" s="12"/>
      <c r="Y52" s="12"/>
      <c r="Z52" s="12"/>
      <c r="AA52" s="12"/>
      <c r="AD52" s="13"/>
    </row>
    <row r="53" spans="1:30" ht="12" customHeight="1" thickTop="1" thickBot="1" x14ac:dyDescent="0.25">
      <c r="A53" s="257"/>
      <c r="B53" s="257"/>
      <c r="C53" s="52"/>
      <c r="D53" s="52"/>
      <c r="E53" s="52"/>
      <c r="F53" s="52"/>
      <c r="G53" s="52"/>
      <c r="H53" s="52"/>
      <c r="I53" s="52"/>
      <c r="J53" s="52"/>
      <c r="K53" s="58"/>
      <c r="L53" s="58"/>
      <c r="M53" s="58"/>
      <c r="R53" s="12"/>
      <c r="S53" s="12"/>
      <c r="T53" s="12"/>
      <c r="U53" s="12"/>
      <c r="V53" s="12"/>
      <c r="W53" s="12"/>
      <c r="Y53" s="12"/>
      <c r="Z53" s="12"/>
      <c r="AA53" s="12"/>
      <c r="AD53" s="13"/>
    </row>
    <row r="54" spans="1:30" ht="12" customHeight="1" thickTop="1" thickBot="1" x14ac:dyDescent="0.3">
      <c r="A54" s="257" t="s">
        <v>385</v>
      </c>
      <c r="B54" s="257"/>
      <c r="C54" s="52"/>
      <c r="D54" s="52"/>
      <c r="E54" s="48" t="s">
        <v>398</v>
      </c>
      <c r="F54" s="52"/>
      <c r="G54" s="52"/>
      <c r="H54" s="52"/>
      <c r="I54" s="52"/>
      <c r="J54" s="52"/>
      <c r="K54" s="58"/>
      <c r="L54" s="58"/>
      <c r="M54" s="58"/>
      <c r="R54" s="12"/>
      <c r="S54" s="12"/>
      <c r="T54" s="12"/>
      <c r="U54" s="12"/>
      <c r="V54" s="12"/>
      <c r="W54" s="12"/>
      <c r="Y54" s="12"/>
      <c r="Z54" s="12"/>
      <c r="AA54" s="12"/>
      <c r="AD54" s="13"/>
    </row>
    <row r="55" spans="1:30" ht="12" customHeight="1" thickTop="1" x14ac:dyDescent="0.2">
      <c r="A55" s="256"/>
      <c r="B55" s="256"/>
      <c r="D55" s="52"/>
      <c r="E55" s="52" t="s">
        <v>397</v>
      </c>
      <c r="F55" s="52"/>
      <c r="G55" s="52"/>
      <c r="H55" s="52"/>
      <c r="I55" s="52"/>
      <c r="J55" s="52"/>
      <c r="K55" s="58"/>
      <c r="L55" s="252"/>
      <c r="M55" s="252"/>
      <c r="R55" s="12"/>
      <c r="S55" s="12"/>
      <c r="T55" s="12"/>
      <c r="U55" s="12"/>
      <c r="V55" s="12"/>
      <c r="W55" s="12"/>
      <c r="Y55" s="12"/>
      <c r="Z55" s="12"/>
      <c r="AA55" s="12"/>
      <c r="AD55" s="13"/>
    </row>
    <row r="56" spans="1:30" ht="12" customHeight="1" x14ac:dyDescent="0.2">
      <c r="A56" s="51"/>
      <c r="B56" s="52"/>
      <c r="C56" s="58"/>
      <c r="D56" s="52"/>
      <c r="E56" s="52"/>
      <c r="F56" s="52"/>
      <c r="G56" s="52"/>
      <c r="H56" s="52"/>
      <c r="I56" s="52"/>
      <c r="J56" s="52"/>
      <c r="K56" s="58"/>
      <c r="L56" s="58"/>
      <c r="M56" s="58"/>
      <c r="R56" s="12"/>
      <c r="S56" s="12"/>
      <c r="T56" s="12"/>
      <c r="U56" s="12"/>
      <c r="V56" s="12"/>
      <c r="W56" s="12"/>
      <c r="Y56" s="12"/>
      <c r="Z56" s="12"/>
      <c r="AA56" s="12"/>
      <c r="AD56" s="13"/>
    </row>
    <row r="57" spans="1:30" ht="12" customHeight="1" x14ac:dyDescent="0.2">
      <c r="A57" s="52"/>
      <c r="B57" s="52"/>
      <c r="C57" s="52"/>
      <c r="D57" s="52"/>
      <c r="E57" s="52"/>
      <c r="F57" s="52"/>
      <c r="G57" s="52"/>
      <c r="H57" s="52"/>
      <c r="I57" s="52"/>
      <c r="J57" s="52"/>
      <c r="K57" s="58"/>
      <c r="L57" s="58"/>
      <c r="M57" s="58"/>
      <c r="R57" s="12"/>
      <c r="S57" s="12"/>
      <c r="T57" s="12"/>
      <c r="U57" s="12"/>
      <c r="V57" s="12"/>
      <c r="W57" s="12"/>
      <c r="Y57" s="12"/>
      <c r="Z57" s="12"/>
      <c r="AA57" s="12"/>
      <c r="AD57" s="13"/>
    </row>
    <row r="58" spans="1:30" ht="12" customHeight="1" x14ac:dyDescent="0.2">
      <c r="A58" s="236" t="s">
        <v>399</v>
      </c>
      <c r="B58" s="236"/>
      <c r="C58" s="236"/>
      <c r="D58" s="236"/>
      <c r="E58" s="236"/>
      <c r="F58" s="236"/>
      <c r="G58" s="236"/>
      <c r="H58" s="236"/>
      <c r="I58" s="236"/>
      <c r="J58" s="236"/>
      <c r="K58" s="236"/>
      <c r="L58" s="236"/>
      <c r="M58" s="236"/>
      <c r="R58" s="12"/>
      <c r="S58" s="12"/>
      <c r="T58" s="12"/>
      <c r="U58" s="12"/>
      <c r="V58" s="12"/>
      <c r="W58" s="12"/>
      <c r="Y58" s="12"/>
      <c r="Z58" s="12"/>
      <c r="AA58" s="12"/>
      <c r="AD58" s="13"/>
    </row>
    <row r="59" spans="1:30" ht="15.75" customHeight="1" x14ac:dyDescent="0.3">
      <c r="A59" s="48" t="s">
        <v>400</v>
      </c>
      <c r="B59" s="94"/>
      <c r="C59" s="52"/>
      <c r="D59" s="52"/>
      <c r="E59" s="48" t="s">
        <v>412</v>
      </c>
      <c r="F59" s="52"/>
      <c r="G59" s="52"/>
      <c r="H59" s="52"/>
      <c r="I59" s="52"/>
      <c r="J59" s="52"/>
      <c r="K59" s="58"/>
      <c r="L59" s="58"/>
      <c r="M59" s="58"/>
      <c r="R59" s="12"/>
      <c r="S59" s="12"/>
      <c r="T59" s="12"/>
      <c r="U59" s="12"/>
      <c r="V59" s="12"/>
      <c r="W59" s="12"/>
      <c r="Y59" s="12"/>
      <c r="Z59" s="12"/>
      <c r="AA59" s="12"/>
      <c r="AD59" s="13"/>
    </row>
    <row r="60" spans="1:30" ht="12" customHeight="1" x14ac:dyDescent="0.2">
      <c r="A60" s="255" t="str">
        <f>A19</f>
        <v>La mission est l’expression de la raison d’être de l’entreprise agricole. 
La mission est rédigée en 1 à 3 phrases. 
La mission répond aux questions : A quoi sert l'entreprise ? Quel est sa finalité ? Qu'apporte-t-elle à la société ?</v>
      </c>
      <c r="B60" s="255"/>
      <c r="D60" s="52"/>
      <c r="E60" s="253" t="s">
        <v>413</v>
      </c>
      <c r="F60" s="253"/>
      <c r="G60" s="253"/>
      <c r="H60" s="253"/>
      <c r="I60" s="253"/>
      <c r="J60" s="253"/>
      <c r="K60" s="253"/>
      <c r="L60" s="253"/>
      <c r="M60" s="253"/>
      <c r="R60" s="12"/>
      <c r="S60" s="12"/>
      <c r="T60" s="12"/>
      <c r="U60" s="12"/>
      <c r="V60" s="12"/>
      <c r="W60" s="12"/>
      <c r="Y60" s="12"/>
      <c r="Z60" s="12"/>
      <c r="AA60" s="12"/>
      <c r="AD60" s="13"/>
    </row>
    <row r="61" spans="1:30" ht="12" customHeight="1" x14ac:dyDescent="0.2">
      <c r="A61" s="255"/>
      <c r="B61" s="255"/>
      <c r="C61" s="58"/>
      <c r="D61" s="52"/>
      <c r="E61" s="253"/>
      <c r="F61" s="253"/>
      <c r="G61" s="253"/>
      <c r="H61" s="253"/>
      <c r="I61" s="253"/>
      <c r="J61" s="253"/>
      <c r="K61" s="253"/>
      <c r="L61" s="253"/>
      <c r="M61" s="253"/>
      <c r="R61" s="12"/>
      <c r="S61" s="12"/>
      <c r="T61" s="12"/>
      <c r="U61" s="12"/>
      <c r="V61" s="12"/>
      <c r="W61" s="12"/>
      <c r="Y61" s="12"/>
      <c r="Z61" s="12"/>
      <c r="AA61" s="12"/>
      <c r="AD61" s="13"/>
    </row>
    <row r="62" spans="1:30" ht="12" customHeight="1" x14ac:dyDescent="0.2">
      <c r="A62" s="255"/>
      <c r="B62" s="255"/>
      <c r="C62" s="52"/>
      <c r="D62" s="52"/>
      <c r="E62" s="253"/>
      <c r="F62" s="253"/>
      <c r="G62" s="253"/>
      <c r="H62" s="253"/>
      <c r="I62" s="253"/>
      <c r="J62" s="253"/>
      <c r="K62" s="253"/>
      <c r="L62" s="253"/>
      <c r="M62" s="253"/>
      <c r="R62" s="12"/>
      <c r="S62" s="12"/>
      <c r="T62" s="12"/>
      <c r="U62" s="12"/>
      <c r="V62" s="12"/>
      <c r="W62" s="12"/>
      <c r="Y62" s="12"/>
      <c r="Z62" s="12"/>
      <c r="AA62" s="12"/>
      <c r="AD62" s="13"/>
    </row>
    <row r="63" spans="1:30" ht="12" customHeight="1" x14ac:dyDescent="0.2">
      <c r="A63" s="255"/>
      <c r="B63" s="255"/>
      <c r="C63" s="52"/>
      <c r="D63" s="52"/>
      <c r="E63" s="253"/>
      <c r="F63" s="253"/>
      <c r="G63" s="253"/>
      <c r="H63" s="253"/>
      <c r="I63" s="253"/>
      <c r="J63" s="253"/>
      <c r="K63" s="253"/>
      <c r="L63" s="253"/>
      <c r="M63" s="253"/>
      <c r="R63" s="12"/>
      <c r="S63" s="12"/>
      <c r="T63" s="12"/>
      <c r="U63" s="12"/>
      <c r="V63" s="12"/>
      <c r="W63" s="12"/>
      <c r="Y63" s="12"/>
      <c r="Z63" s="12"/>
      <c r="AA63" s="12"/>
      <c r="AD63" s="13"/>
    </row>
    <row r="64" spans="1:30" ht="12" customHeight="1" x14ac:dyDescent="0.2">
      <c r="A64" s="97"/>
      <c r="B64" s="97"/>
      <c r="C64" s="52"/>
      <c r="D64" s="52"/>
      <c r="E64" s="253"/>
      <c r="F64" s="253"/>
      <c r="G64" s="253"/>
      <c r="H64" s="253"/>
      <c r="I64" s="253"/>
      <c r="J64" s="253"/>
      <c r="K64" s="253"/>
      <c r="L64" s="253"/>
      <c r="M64" s="253"/>
      <c r="R64" s="12"/>
      <c r="S64" s="12"/>
      <c r="T64" s="12"/>
      <c r="U64" s="12"/>
      <c r="V64" s="12"/>
      <c r="W64" s="12"/>
      <c r="Y64" s="12"/>
      <c r="Z64" s="12"/>
      <c r="AA64" s="12"/>
      <c r="AD64" s="13"/>
    </row>
    <row r="65" spans="1:37" ht="12" customHeight="1" x14ac:dyDescent="0.25">
      <c r="A65" s="48" t="s">
        <v>401</v>
      </c>
      <c r="B65" s="97"/>
      <c r="D65" s="52"/>
      <c r="E65" s="52"/>
      <c r="F65" s="52"/>
      <c r="G65" s="52"/>
      <c r="H65" s="52"/>
      <c r="I65" s="52"/>
      <c r="J65" s="52"/>
      <c r="K65" s="58"/>
      <c r="L65" s="58"/>
      <c r="M65" s="58"/>
      <c r="R65" s="12"/>
      <c r="S65" s="12"/>
      <c r="T65" s="12"/>
      <c r="U65" s="12"/>
      <c r="V65" s="12"/>
      <c r="W65" s="12"/>
      <c r="Y65" s="12"/>
      <c r="Z65" s="12"/>
      <c r="AA65" s="12"/>
      <c r="AD65" s="13"/>
    </row>
    <row r="66" spans="1:37" customFormat="1" ht="12" customHeight="1" thickBot="1" x14ac:dyDescent="0.3">
      <c r="A66" s="254" t="s">
        <v>402</v>
      </c>
      <c r="B66" s="254"/>
      <c r="C66" s="53"/>
      <c r="D66" s="52"/>
      <c r="E66" s="250" t="s">
        <v>414</v>
      </c>
      <c r="F66" s="250"/>
      <c r="G66" s="251"/>
      <c r="H66" s="251"/>
      <c r="I66" s="251"/>
      <c r="J66" s="251"/>
      <c r="K66" s="251"/>
      <c r="L66" s="251"/>
      <c r="M66" s="251"/>
      <c r="O66" s="3"/>
      <c r="P66" s="3"/>
      <c r="Q66" s="3"/>
      <c r="R66" s="13"/>
      <c r="S66" s="13"/>
      <c r="T66" s="12"/>
      <c r="U66" s="12"/>
      <c r="V66" s="12"/>
      <c r="W66" s="12"/>
      <c r="X66" s="3"/>
      <c r="Y66" s="13"/>
      <c r="Z66" s="13"/>
      <c r="AA66" s="13"/>
      <c r="AB66" s="3"/>
      <c r="AC66" s="3"/>
      <c r="AD66" s="13"/>
      <c r="AE66" s="13"/>
      <c r="AF66" s="13"/>
      <c r="AG66" s="3"/>
      <c r="AH66" s="3"/>
      <c r="AI66" s="3"/>
      <c r="AJ66" s="3"/>
      <c r="AK66" s="3"/>
    </row>
    <row r="67" spans="1:37" ht="12" customHeight="1" thickTop="1" thickBot="1" x14ac:dyDescent="0.25">
      <c r="A67" s="254" t="s">
        <v>403</v>
      </c>
      <c r="B67" s="254"/>
      <c r="C67" s="58"/>
      <c r="D67" s="52"/>
      <c r="E67" s="250"/>
      <c r="F67" s="250"/>
      <c r="G67" s="251"/>
      <c r="H67" s="251"/>
      <c r="I67" s="251"/>
      <c r="J67" s="251"/>
      <c r="K67" s="251"/>
      <c r="L67" s="251"/>
      <c r="M67" s="251"/>
      <c r="R67" s="12"/>
      <c r="S67" s="12"/>
      <c r="T67" s="12"/>
      <c r="U67" s="12"/>
      <c r="V67" s="12"/>
      <c r="W67" s="12"/>
      <c r="Y67" s="12"/>
      <c r="Z67" s="12"/>
      <c r="AA67" s="12"/>
      <c r="AD67" s="13"/>
      <c r="AE67" s="13"/>
      <c r="AF67" s="13"/>
    </row>
    <row r="68" spans="1:37" ht="12" customHeight="1" thickTop="1" thickBot="1" x14ac:dyDescent="0.25">
      <c r="A68" s="254" t="s">
        <v>404</v>
      </c>
      <c r="B68" s="254"/>
      <c r="C68" s="58"/>
      <c r="D68" s="52"/>
      <c r="E68" s="250"/>
      <c r="F68" s="250"/>
      <c r="G68" s="251"/>
      <c r="H68" s="251"/>
      <c r="I68" s="251"/>
      <c r="J68" s="251"/>
      <c r="K68" s="251"/>
      <c r="L68" s="251"/>
      <c r="M68" s="251"/>
      <c r="R68" s="12"/>
      <c r="S68" s="12"/>
      <c r="T68" s="12"/>
      <c r="U68" s="12"/>
      <c r="V68" s="12"/>
      <c r="W68" s="12"/>
      <c r="Y68" s="12"/>
      <c r="Z68" s="12"/>
      <c r="AA68" s="12"/>
      <c r="AD68" s="13"/>
    </row>
    <row r="69" spans="1:37" ht="12" customHeight="1" thickTop="1" thickBot="1" x14ac:dyDescent="0.25">
      <c r="A69" s="254" t="s">
        <v>405</v>
      </c>
      <c r="B69" s="254"/>
      <c r="C69" s="58"/>
      <c r="D69" s="52"/>
      <c r="E69" s="52"/>
      <c r="F69" s="52"/>
      <c r="G69" s="52"/>
      <c r="H69" s="52"/>
      <c r="I69" s="52"/>
      <c r="J69" s="52"/>
      <c r="K69" s="58"/>
      <c r="L69" s="58"/>
      <c r="M69" s="58"/>
      <c r="R69" s="12"/>
      <c r="S69" s="12"/>
      <c r="T69" s="12"/>
      <c r="U69" s="12"/>
      <c r="V69" s="12"/>
      <c r="W69" s="12"/>
      <c r="Y69" s="12"/>
      <c r="Z69" s="12"/>
      <c r="AA69" s="12"/>
      <c r="AD69" s="13"/>
    </row>
    <row r="70" spans="1:37" ht="12" customHeight="1" thickTop="1" thickBot="1" x14ac:dyDescent="0.25">
      <c r="A70" s="254" t="s">
        <v>220</v>
      </c>
      <c r="B70" s="254"/>
      <c r="C70" s="58"/>
      <c r="D70" s="52"/>
      <c r="E70" s="250" t="s">
        <v>415</v>
      </c>
      <c r="F70" s="250"/>
      <c r="G70" s="251"/>
      <c r="H70" s="251"/>
      <c r="I70" s="251"/>
      <c r="J70" s="251"/>
      <c r="K70" s="251"/>
      <c r="L70" s="251"/>
      <c r="M70" s="251"/>
      <c r="R70" s="12"/>
      <c r="S70" s="12"/>
      <c r="T70" s="12"/>
      <c r="U70" s="12"/>
      <c r="V70" s="12"/>
      <c r="W70" s="12"/>
      <c r="Y70" s="12"/>
      <c r="Z70" s="12"/>
      <c r="AA70" s="12"/>
      <c r="AD70" s="13"/>
    </row>
    <row r="71" spans="1:37" ht="12" customHeight="1" thickTop="1" thickBot="1" x14ac:dyDescent="0.25">
      <c r="A71" s="254" t="s">
        <v>406</v>
      </c>
      <c r="B71" s="254"/>
      <c r="C71" s="58"/>
      <c r="D71" s="52"/>
      <c r="E71" s="250"/>
      <c r="F71" s="250"/>
      <c r="G71" s="251"/>
      <c r="H71" s="251"/>
      <c r="I71" s="251"/>
      <c r="J71" s="251"/>
      <c r="K71" s="251"/>
      <c r="L71" s="251"/>
      <c r="M71" s="251"/>
      <c r="R71" s="12"/>
      <c r="S71" s="12"/>
      <c r="T71" s="12"/>
      <c r="U71" s="12"/>
      <c r="V71" s="12"/>
      <c r="W71" s="12"/>
      <c r="Y71" s="12"/>
      <c r="Z71" s="12"/>
      <c r="AA71" s="12"/>
      <c r="AD71" s="13"/>
    </row>
    <row r="72" spans="1:37" ht="12" customHeight="1" thickTop="1" thickBot="1" x14ac:dyDescent="0.25">
      <c r="A72" s="254" t="s">
        <v>407</v>
      </c>
      <c r="B72" s="254"/>
      <c r="C72" s="58"/>
      <c r="D72" s="52"/>
      <c r="E72" s="250"/>
      <c r="F72" s="250"/>
      <c r="G72" s="251"/>
      <c r="H72" s="251"/>
      <c r="I72" s="251"/>
      <c r="J72" s="251"/>
      <c r="K72" s="251"/>
      <c r="L72" s="251"/>
      <c r="M72" s="251"/>
      <c r="R72" s="12"/>
      <c r="S72" s="12"/>
      <c r="T72" s="12"/>
      <c r="U72" s="12"/>
      <c r="V72" s="12"/>
      <c r="W72" s="12"/>
      <c r="Y72" s="12"/>
      <c r="Z72" s="12"/>
      <c r="AA72" s="12"/>
      <c r="AD72" s="13"/>
    </row>
    <row r="73" spans="1:37" ht="12" customHeight="1" thickTop="1" x14ac:dyDescent="0.2">
      <c r="A73" s="256" t="s">
        <v>408</v>
      </c>
      <c r="B73" s="256"/>
      <c r="D73" s="52"/>
      <c r="E73" s="52"/>
      <c r="F73" s="52"/>
      <c r="G73" s="52"/>
      <c r="H73" s="52"/>
      <c r="I73" s="52"/>
      <c r="J73" s="52"/>
      <c r="K73" s="58"/>
      <c r="L73" s="58"/>
      <c r="M73" s="58"/>
      <c r="R73" s="12"/>
      <c r="S73" s="12"/>
      <c r="T73" s="12"/>
      <c r="U73" s="12"/>
      <c r="V73" s="12"/>
      <c r="W73" s="12"/>
      <c r="Y73" s="12"/>
      <c r="Z73" s="12"/>
      <c r="AA73" s="12"/>
      <c r="AD73" s="13"/>
    </row>
    <row r="74" spans="1:37" ht="12" customHeight="1" thickBot="1" x14ac:dyDescent="0.25">
      <c r="A74" s="254"/>
      <c r="B74" s="254"/>
      <c r="C74" s="58"/>
      <c r="D74" s="52"/>
      <c r="E74" s="250" t="s">
        <v>416</v>
      </c>
      <c r="F74" s="250"/>
      <c r="G74" s="251"/>
      <c r="H74" s="251"/>
      <c r="I74" s="251"/>
      <c r="J74" s="251"/>
      <c r="K74" s="251"/>
      <c r="L74" s="251"/>
      <c r="M74" s="251"/>
      <c r="R74" s="12"/>
      <c r="S74" s="12"/>
      <c r="T74" s="12"/>
      <c r="U74" s="12"/>
      <c r="V74" s="12"/>
      <c r="W74" s="12"/>
      <c r="Y74" s="12"/>
      <c r="Z74" s="12"/>
      <c r="AA74" s="12"/>
      <c r="AD74" s="13"/>
    </row>
    <row r="75" spans="1:37" ht="12" customHeight="1" thickTop="1" thickBot="1" x14ac:dyDescent="0.25">
      <c r="A75" s="254" t="s">
        <v>409</v>
      </c>
      <c r="B75" s="254"/>
      <c r="C75" s="58"/>
      <c r="D75" s="52"/>
      <c r="E75" s="250"/>
      <c r="F75" s="250"/>
      <c r="G75" s="251"/>
      <c r="H75" s="251"/>
      <c r="I75" s="251"/>
      <c r="J75" s="251"/>
      <c r="K75" s="251"/>
      <c r="L75" s="251"/>
      <c r="M75" s="251"/>
      <c r="R75" s="12"/>
      <c r="S75" s="12"/>
      <c r="T75" s="12"/>
      <c r="U75" s="12"/>
      <c r="V75" s="12"/>
      <c r="W75" s="12"/>
      <c r="Y75" s="12"/>
      <c r="Z75" s="12"/>
      <c r="AA75" s="12"/>
      <c r="AD75" s="13"/>
    </row>
    <row r="76" spans="1:37" ht="12" customHeight="1" thickTop="1" x14ac:dyDescent="0.2">
      <c r="A76" s="256" t="s">
        <v>410</v>
      </c>
      <c r="B76" s="256"/>
      <c r="C76" s="58"/>
      <c r="D76" s="52"/>
      <c r="E76" s="250"/>
      <c r="F76" s="250"/>
      <c r="G76" s="251"/>
      <c r="H76" s="251"/>
      <c r="I76" s="251"/>
      <c r="J76" s="251"/>
      <c r="K76" s="251"/>
      <c r="L76" s="251"/>
      <c r="M76" s="251"/>
      <c r="R76" s="12"/>
      <c r="S76" s="12"/>
      <c r="T76" s="12"/>
      <c r="U76" s="12"/>
      <c r="V76" s="12"/>
      <c r="W76" s="12"/>
      <c r="Y76" s="12"/>
      <c r="Z76" s="12"/>
      <c r="AA76" s="12"/>
      <c r="AD76" s="13"/>
    </row>
    <row r="77" spans="1:37" ht="12" customHeight="1" thickBot="1" x14ac:dyDescent="0.25">
      <c r="A77" s="254"/>
      <c r="B77" s="254"/>
      <c r="C77" s="58"/>
      <c r="D77" s="52"/>
      <c r="E77" s="52"/>
      <c r="F77" s="52"/>
      <c r="G77" s="52"/>
      <c r="H77" s="52"/>
      <c r="I77" s="52"/>
      <c r="J77" s="52"/>
      <c r="K77" s="58"/>
      <c r="L77" s="58"/>
      <c r="M77" s="58"/>
      <c r="R77" s="12"/>
      <c r="S77" s="12"/>
      <c r="T77" s="12"/>
      <c r="U77" s="12"/>
      <c r="V77" s="12"/>
      <c r="W77" s="12"/>
      <c r="Y77" s="12"/>
      <c r="Z77" s="12"/>
      <c r="AA77" s="12"/>
      <c r="AD77" s="13"/>
    </row>
    <row r="78" spans="1:37" ht="12" customHeight="1" thickTop="1" thickBot="1" x14ac:dyDescent="0.3">
      <c r="A78" s="254" t="s">
        <v>411</v>
      </c>
      <c r="B78" s="254"/>
      <c r="C78" s="58"/>
      <c r="D78" s="52"/>
      <c r="E78" s="48" t="s">
        <v>417</v>
      </c>
      <c r="F78" s="52"/>
      <c r="G78" s="52"/>
      <c r="H78" s="52"/>
      <c r="I78" s="52"/>
      <c r="J78" s="52"/>
      <c r="K78" s="58"/>
      <c r="L78" s="58"/>
      <c r="M78" s="58"/>
      <c r="R78" s="12"/>
      <c r="S78" s="12"/>
      <c r="T78" s="12"/>
      <c r="U78" s="12"/>
      <c r="V78" s="12"/>
      <c r="W78" s="12"/>
      <c r="Y78" s="12"/>
      <c r="Z78" s="12"/>
      <c r="AA78" s="12"/>
      <c r="AD78" s="13"/>
    </row>
    <row r="79" spans="1:37" ht="12" customHeight="1" thickTop="1" thickBot="1" x14ac:dyDescent="0.25">
      <c r="A79" s="254"/>
      <c r="B79" s="254"/>
      <c r="D79" s="52"/>
      <c r="E79" s="52" t="s">
        <v>418</v>
      </c>
      <c r="F79" s="52"/>
      <c r="G79" s="52"/>
      <c r="H79" s="52"/>
      <c r="I79" s="52"/>
      <c r="J79" s="52"/>
      <c r="K79" s="58"/>
      <c r="L79" s="252"/>
      <c r="M79" s="252"/>
      <c r="R79" s="12"/>
      <c r="S79" s="12"/>
      <c r="T79" s="12"/>
      <c r="U79" s="12"/>
      <c r="V79" s="12"/>
      <c r="W79" s="12"/>
      <c r="Y79" s="12"/>
      <c r="Z79" s="12"/>
      <c r="AA79" s="12"/>
      <c r="AD79" s="13"/>
    </row>
    <row r="80" spans="1:37" ht="12" customHeight="1" thickTop="1" thickBot="1" x14ac:dyDescent="0.25">
      <c r="A80" s="254"/>
      <c r="B80" s="254"/>
      <c r="C80" s="58"/>
      <c r="D80" s="52"/>
      <c r="E80" s="52"/>
      <c r="F80" s="52"/>
      <c r="G80" s="52"/>
      <c r="H80" s="52"/>
      <c r="I80" s="52"/>
      <c r="J80" s="52"/>
      <c r="K80" s="58"/>
      <c r="L80" s="58"/>
      <c r="M80" s="58"/>
      <c r="R80" s="12"/>
      <c r="S80" s="12"/>
      <c r="T80" s="12"/>
      <c r="U80" s="12"/>
      <c r="V80" s="12"/>
      <c r="W80" s="12"/>
      <c r="Y80" s="12"/>
      <c r="Z80" s="12"/>
      <c r="AA80" s="12"/>
      <c r="AD80" s="13"/>
    </row>
    <row r="81" spans="1:30" ht="12" customHeight="1" thickTop="1" thickBot="1" x14ac:dyDescent="0.25">
      <c r="A81" s="254"/>
      <c r="B81" s="254"/>
      <c r="C81" s="52"/>
      <c r="D81" s="52"/>
      <c r="E81" s="58"/>
      <c r="F81" s="52"/>
      <c r="G81" s="52"/>
      <c r="H81" s="58"/>
      <c r="I81" s="58"/>
      <c r="J81" s="52"/>
      <c r="K81" s="58"/>
      <c r="L81" s="58"/>
      <c r="M81" s="58"/>
      <c r="R81" s="12"/>
      <c r="S81" s="12"/>
      <c r="T81" s="12"/>
      <c r="U81" s="12"/>
      <c r="V81" s="12"/>
      <c r="W81" s="12"/>
      <c r="Y81" s="12"/>
      <c r="Z81" s="12"/>
      <c r="AA81" s="12"/>
      <c r="AD81" s="13"/>
    </row>
    <row r="82" spans="1:30" ht="12" customHeight="1" thickTop="1" x14ac:dyDescent="0.2">
      <c r="A82" s="52"/>
      <c r="B82" s="52"/>
      <c r="C82" s="52"/>
      <c r="D82" s="52"/>
      <c r="E82" s="58"/>
      <c r="F82" s="52"/>
      <c r="G82" s="52"/>
      <c r="H82" s="58"/>
      <c r="I82" s="58"/>
      <c r="J82" s="52"/>
      <c r="K82" s="58"/>
      <c r="L82" s="58"/>
      <c r="M82" s="58"/>
      <c r="R82" s="12"/>
      <c r="S82" s="12"/>
      <c r="T82" s="12"/>
      <c r="U82" s="12"/>
      <c r="V82" s="12"/>
      <c r="W82" s="12"/>
      <c r="Y82" s="12"/>
      <c r="Z82" s="12"/>
      <c r="AA82" s="12"/>
      <c r="AD82" s="13"/>
    </row>
    <row r="83" spans="1:30" ht="12" hidden="1" customHeight="1" x14ac:dyDescent="0.2">
      <c r="D83" s="52"/>
      <c r="E83" s="58"/>
      <c r="F83" s="52"/>
      <c r="G83" s="52"/>
      <c r="H83" s="58"/>
      <c r="I83" s="58"/>
      <c r="J83" s="52"/>
      <c r="K83" s="58"/>
      <c r="L83" s="58"/>
      <c r="M83" s="58"/>
      <c r="R83" s="12"/>
      <c r="S83" s="12"/>
      <c r="T83" s="12"/>
      <c r="U83" s="12"/>
      <c r="V83" s="12"/>
      <c r="W83" s="12"/>
      <c r="Y83" s="12"/>
      <c r="Z83" s="12"/>
      <c r="AA83" s="12"/>
      <c r="AD83" s="13"/>
    </row>
    <row r="84" spans="1:30" ht="12" hidden="1" customHeight="1" x14ac:dyDescent="0.2">
      <c r="D84" s="52"/>
      <c r="E84" s="58"/>
      <c r="F84" s="52"/>
      <c r="G84" s="52"/>
      <c r="H84" s="58"/>
      <c r="I84" s="58"/>
      <c r="J84" s="52"/>
      <c r="K84" s="58"/>
      <c r="L84" s="58"/>
      <c r="M84" s="58"/>
      <c r="R84" s="12"/>
      <c r="S84" s="12"/>
      <c r="T84" s="12"/>
      <c r="U84" s="12"/>
      <c r="V84" s="12"/>
      <c r="W84" s="12"/>
      <c r="Y84" s="12"/>
      <c r="Z84" s="12"/>
      <c r="AA84" s="12"/>
      <c r="AD84" s="13"/>
    </row>
    <row r="85" spans="1:30" ht="12" hidden="1" customHeight="1" x14ac:dyDescent="0.2"/>
  </sheetData>
  <sheetProtection sheet="1" objects="1" scenarios="1"/>
  <mergeCells count="51">
    <mergeCell ref="A27:M27"/>
    <mergeCell ref="A28:M28"/>
    <mergeCell ref="A30:B36"/>
    <mergeCell ref="E30:M32"/>
    <mergeCell ref="A3:M3"/>
    <mergeCell ref="A8:B13"/>
    <mergeCell ref="A5:B6"/>
    <mergeCell ref="A19:B22"/>
    <mergeCell ref="A16:B17"/>
    <mergeCell ref="E36:M40"/>
    <mergeCell ref="G50:M52"/>
    <mergeCell ref="G46:M48"/>
    <mergeCell ref="E42:F44"/>
    <mergeCell ref="E46:F48"/>
    <mergeCell ref="E50:F52"/>
    <mergeCell ref="A54:B55"/>
    <mergeCell ref="A40:B41"/>
    <mergeCell ref="A66:B66"/>
    <mergeCell ref="A67:B67"/>
    <mergeCell ref="A68:B68"/>
    <mergeCell ref="A47:B47"/>
    <mergeCell ref="A48:B48"/>
    <mergeCell ref="A42:B42"/>
    <mergeCell ref="A58:M58"/>
    <mergeCell ref="A43:B44"/>
    <mergeCell ref="A45:B46"/>
    <mergeCell ref="A49:B50"/>
    <mergeCell ref="A51:B51"/>
    <mergeCell ref="A52:B53"/>
    <mergeCell ref="G42:M44"/>
    <mergeCell ref="L55:M55"/>
    <mergeCell ref="A81:B81"/>
    <mergeCell ref="A60:B63"/>
    <mergeCell ref="A71:B71"/>
    <mergeCell ref="A75:B75"/>
    <mergeCell ref="A72:B72"/>
    <mergeCell ref="A73:B74"/>
    <mergeCell ref="A78:B78"/>
    <mergeCell ref="A70:B70"/>
    <mergeCell ref="A79:B79"/>
    <mergeCell ref="A80:B80"/>
    <mergeCell ref="A76:B77"/>
    <mergeCell ref="A69:B69"/>
    <mergeCell ref="E74:F76"/>
    <mergeCell ref="G74:M76"/>
    <mergeCell ref="L79:M79"/>
    <mergeCell ref="E60:M64"/>
    <mergeCell ref="E66:F68"/>
    <mergeCell ref="G66:M68"/>
    <mergeCell ref="E70:F72"/>
    <mergeCell ref="G70:M72"/>
  </mergeCells>
  <conditionalFormatting sqref="A58:M58">
    <cfRule type="expression" dxfId="8" priority="1">
      <formula>$M$2="Rapide"</formula>
    </cfRule>
  </conditionalFormatting>
  <conditionalFormatting sqref="A27:XFD28">
    <cfRule type="expression" dxfId="7" priority="2">
      <formula>$M$2="Rapide"</formula>
    </cfRule>
  </conditionalFormatting>
  <conditionalFormatting sqref="O27:W28">
    <cfRule type="expression" dxfId="6" priority="3">
      <formula>$M$2="Approfondie"</formula>
    </cfRule>
  </conditionalFormatting>
  <dataValidations count="12">
    <dataValidation type="list" allowBlank="1" showInputMessage="1" showErrorMessage="1" prompt="Dans cette colonne, saisissez une fois chacun des chiffres suivant : 1, 2, 3._x000a_Si la cellule s'affiche en rouge, cela signifie que vous avez saisis plusieurs fois le même chiffre." sqref="M81:M84 K81:K84" xr:uid="{A61B1DC2-0237-4196-9182-835127486E74}">
      <formula1>"1,2,3,4"</formula1>
    </dataValidation>
    <dataValidation type="list" allowBlank="1" showInputMessage="1" showErrorMessage="1" prompt="Pour chaque ligne dont les cellules sont en jaune, saisissez un x dans la colonne la plus adaptée : _x000a_-- : importante menace_x000a_- : légère menace_x000a_0 : neutre_x000a_+ : légère opportunité_x000a_++ : importante opportunité" sqref="E81:E84 H81:I84" xr:uid="{8BA772AC-25FD-480D-B843-945E0DA3AC5F}">
      <formula1>"x"</formula1>
    </dataValidation>
    <dataValidation type="list" allowBlank="1" showInputMessage="1" showErrorMessage="1" prompt="Si le texte à droite est pertinent pour vous, sélectionner une option. _x000a_Si non, laisser vide." sqref="C40" xr:uid="{0158ADEB-0D37-4B64-A25D-63C25F4034DE}">
      <formula1>"Très bonne,Plutôt bonne,Plutôt faible,Faible"</formula1>
    </dataValidation>
    <dataValidation allowBlank="1" showInputMessage="1" showErrorMessage="1" prompt="Saisie libre" sqref="A43 A49" xr:uid="{26D6A2FA-BB9C-4383-9620-44EBF4D228DC}"/>
    <dataValidation type="list" allowBlank="1" showInputMessage="1" showErrorMessage="1" prompt="Si le texte à droite est pertinent pour vous, sélectionner une option. _x000a_Si non, laisser vide." sqref="B47:B48 B42 B37 B57" xr:uid="{37A3325D-2FE5-4D77-9C1F-5628661FD690}">
      <formula1>"Elevée,Plutôt élevée,Existante,Plutôt faible,Très faible"</formula1>
    </dataValidation>
    <dataValidation type="list" allowBlank="1" showInputMessage="1" showErrorMessage="1" prompt="Si le texte à droite est pertinent pour vous, sélectionner une option. _x000a_Si non, laisser vide." sqref="C36" xr:uid="{4201D45D-D922-4294-BBE5-B89DB3E28359}">
      <formula1>"Facile,Assez facile,Plutôt difficile, Difficile"</formula1>
    </dataValidation>
    <dataValidation type="list" allowBlank="1" showInputMessage="1" showErrorMessage="1" prompt="Dans cette colonne, saisissez une fois chacun des chiffres suivant : 1, 2, 3, 4._x000a_Si la cellule s'affiche en rouge, cela signifie que vous avez saisis plusieurs fois le même chiffre." sqref="K41 M80 K80 K45 M45 M49 K49 M53:M54 M41 M35 K35 M57 K53:K54 K56:K57 K65 K69 M69 M73 K73 M77:M78 M65 M59 K59 K77:K78" xr:uid="{CDF6EFDF-D5EA-4E43-8DC4-929D546BF9AB}">
      <formula1>"1,2,3,4"</formula1>
    </dataValidation>
    <dataValidation type="textLength" allowBlank="1" showInputMessage="1" showErrorMessage="1" prompt="Saisissez un texte de max. 50 caractères" sqref="R23:T26 T15:T19 P6:P8 S13:S19 S6:S9 R5:R10 T5:T10 R15:R19 P13:P18" xr:uid="{89992FC1-CB1A-4D15-BAD8-042E603CC8F7}">
      <formula1>0</formula1>
      <formula2>50</formula2>
    </dataValidation>
    <dataValidation type="textLength" allowBlank="1" showInputMessage="1" showErrorMessage="1" sqref="B51 B39 B56" xr:uid="{7AC25E06-DB0D-4573-83F9-61E46C6F5F45}">
      <formula1>0</formula1>
      <formula2>50</formula2>
    </dataValidation>
    <dataValidation type="list" allowBlank="1" showInputMessage="1" showErrorMessage="1" prompt="Choisir une date dans 5, 10 ou 15 ans selon ce qui est le plus pertinent pour l'exploitation" sqref="K33" xr:uid="{F06EFE0B-E32E-4B19-A529-7B65536DF732}">
      <formula1>Liste_années_vision</formula1>
    </dataValidation>
    <dataValidation type="textLength" allowBlank="1" showInputMessage="1" showErrorMessage="1" prompt="Rédiger ici une idée de vision en utilisant un maximum de 170 caractères." sqref="G42 G46 G50 G66 G70 G74" xr:uid="{369D751E-712C-4011-B387-30DEF1BB49A7}">
      <formula1>0</formula1>
      <formula2>170</formula2>
    </dataValidation>
    <dataValidation type="list" allowBlank="1" showInputMessage="1" showErrorMessage="1" sqref="L55:M55 L79:M79" xr:uid="{6ED98FDD-B87F-408A-AAD7-133524AF1AD3}">
      <formula1>"n° 1,n° 2,n° 3"</formula1>
    </dataValidation>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3 Quel cap suivons-nous et pourquoi ?&amp;R&amp;D</oddFooter>
  </headerFooter>
  <rowBreaks count="2" manualBreakCount="2">
    <brk id="28" max="16383" man="1"/>
    <brk id="6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43862-46A3-4C2E-8CD0-18BF573058BE}">
  <dimension ref="A1:AM82"/>
  <sheetViews>
    <sheetView showGridLines="0" workbookViewId="0">
      <selection activeCell="M37" sqref="M37"/>
    </sheetView>
  </sheetViews>
  <sheetFormatPr baseColWidth="10" defaultColWidth="0" defaultRowHeight="0" customHeight="1" zeroHeight="1" x14ac:dyDescent="0.2"/>
  <cols>
    <col min="1" max="1" width="52" style="3" customWidth="1"/>
    <col min="2" max="2" width="17.140625" style="3" customWidth="1"/>
    <col min="3" max="3" width="17.85546875" style="3" customWidth="1"/>
    <col min="4" max="4" width="0.7109375" style="3" customWidth="1"/>
    <col min="5" max="9" width="4.85546875" style="3" customWidth="1"/>
    <col min="10" max="10" width="0.7109375" style="3" customWidth="1"/>
    <col min="11" max="11" width="13" style="12" customWidth="1"/>
    <col min="12" max="12" width="0.7109375" style="12" customWidth="1"/>
    <col min="13" max="13" width="15.28515625" style="12" customWidth="1"/>
    <col min="14" max="14" width="0.7109375" style="3" customWidth="1"/>
    <col min="15" max="15" width="4.42578125" style="3" hidden="1" customWidth="1"/>
    <col min="16" max="16" width="94.85546875" style="3" hidden="1" customWidth="1"/>
    <col min="17" max="17" width="1.42578125" style="3" hidden="1" customWidth="1"/>
    <col min="18" max="18" width="10.85546875" style="3" hidden="1" customWidth="1"/>
    <col min="19" max="19" width="56.42578125" style="3" hidden="1" customWidth="1"/>
    <col min="20" max="23" width="10.85546875" style="3" hidden="1" customWidth="1"/>
    <col min="24" max="24" width="2.85546875" style="3" hidden="1" customWidth="1"/>
    <col min="25" max="27" width="10.85546875" style="3" hidden="1" customWidth="1"/>
    <col min="28" max="28" width="2.85546875" style="3" hidden="1" customWidth="1"/>
    <col min="29" max="29" width="8.140625" style="3" hidden="1" customWidth="1"/>
    <col min="30" max="32" width="13.28515625" style="10" hidden="1" customWidth="1"/>
    <col min="33" max="33" width="63.5703125" style="3" hidden="1" customWidth="1"/>
    <col min="34" max="36" width="8.140625" style="3" hidden="1" customWidth="1"/>
    <col min="37" max="37" width="55.140625" style="3" hidden="1" customWidth="1"/>
    <col min="38" max="16384" width="8.140625" style="3" hidden="1"/>
  </cols>
  <sheetData>
    <row r="1" spans="1:39" customFormat="1" ht="26.25" customHeight="1" x14ac:dyDescent="0.45">
      <c r="A1" s="266" t="s">
        <v>438</v>
      </c>
      <c r="B1" s="266"/>
      <c r="C1" s="266"/>
      <c r="D1" s="266"/>
      <c r="E1" s="266"/>
      <c r="F1" s="266"/>
      <c r="G1" s="266"/>
      <c r="H1" s="266"/>
      <c r="I1" s="266"/>
      <c r="J1" s="266"/>
      <c r="K1" s="266"/>
      <c r="L1" s="266"/>
      <c r="M1" s="266"/>
      <c r="N1" s="17"/>
      <c r="P1" s="3"/>
      <c r="AD1" s="5"/>
      <c r="AE1" s="5"/>
      <c r="AF1" s="5"/>
    </row>
    <row r="2" spans="1:39" s="6" customFormat="1" ht="4.5" customHeight="1" x14ac:dyDescent="0.25">
      <c r="C2" s="20"/>
      <c r="D2" s="20"/>
      <c r="E2" s="20"/>
      <c r="F2" s="20"/>
      <c r="G2" s="20"/>
      <c r="H2" s="20"/>
      <c r="I2" s="20"/>
      <c r="J2" s="20"/>
      <c r="K2" s="20"/>
      <c r="L2" s="20"/>
      <c r="M2" s="20"/>
      <c r="N2" s="21"/>
      <c r="P2" s="20"/>
      <c r="AD2" s="22"/>
      <c r="AE2" s="22"/>
      <c r="AF2" s="22"/>
    </row>
    <row r="3" spans="1:39" customFormat="1" ht="18.75" hidden="1" x14ac:dyDescent="0.3">
      <c r="A3" s="228" t="s">
        <v>309</v>
      </c>
      <c r="B3" s="228"/>
      <c r="C3" s="228"/>
      <c r="D3" s="228"/>
      <c r="E3" s="228"/>
      <c r="F3" s="228"/>
      <c r="G3" s="228"/>
      <c r="H3" s="228"/>
      <c r="I3" s="228"/>
      <c r="J3" s="228"/>
      <c r="K3" s="228"/>
      <c r="L3" s="228"/>
      <c r="M3" s="228"/>
      <c r="N3" s="17"/>
      <c r="P3" s="2"/>
      <c r="S3" s="2"/>
      <c r="AD3" s="5"/>
      <c r="AE3" s="5"/>
      <c r="AF3" s="5"/>
    </row>
    <row r="4" spans="1:39" customFormat="1" ht="15.75" customHeight="1" thickBot="1" x14ac:dyDescent="0.3">
      <c r="A4" s="48" t="str">
        <f>CONCATENATE("Les objectifs stratégiques pour ",IF(M36="","????",M36))</f>
        <v>Les objectifs stratégiques pour ????</v>
      </c>
      <c r="B4" s="49"/>
      <c r="H4" s="1"/>
      <c r="N4" s="17"/>
      <c r="P4" s="14"/>
      <c r="R4" s="105" t="s">
        <v>433</v>
      </c>
      <c r="S4" s="14"/>
      <c r="AD4" s="5"/>
      <c r="AE4" s="5"/>
      <c r="AF4" s="5"/>
      <c r="AG4" s="3"/>
      <c r="AJ4" s="3"/>
      <c r="AK4" s="3"/>
    </row>
    <row r="5" spans="1:39" customFormat="1" ht="15.75" customHeight="1" thickBot="1" x14ac:dyDescent="0.3">
      <c r="A5" s="224" t="str">
        <f>IFERROR(VLOOKUP(R5,$R$44:$S$56,2,FALSE),"")</f>
        <v/>
      </c>
      <c r="B5" s="225"/>
      <c r="N5" s="17"/>
      <c r="P5" s="14"/>
      <c r="Q5" s="3"/>
      <c r="R5" s="105">
        <v>1</v>
      </c>
      <c r="S5" s="14"/>
      <c r="AD5" s="5"/>
      <c r="AE5" s="5"/>
      <c r="AF5" s="26"/>
      <c r="AG5" s="2"/>
      <c r="AH5" s="3"/>
      <c r="AI5" s="3"/>
      <c r="AJ5" s="2"/>
    </row>
    <row r="6" spans="1:39" customFormat="1" ht="15.75" customHeight="1" thickBot="1" x14ac:dyDescent="0.3">
      <c r="A6" s="224" t="str">
        <f>IFERROR(VLOOKUP(R6,$R$44:$S$56,2,FALSE),"")</f>
        <v/>
      </c>
      <c r="B6" s="225"/>
      <c r="N6" s="17"/>
      <c r="Q6" s="3"/>
      <c r="R6" s="105">
        <v>2</v>
      </c>
      <c r="AD6" s="5"/>
      <c r="AE6" s="5"/>
      <c r="AF6" s="26"/>
      <c r="AG6" s="93"/>
      <c r="AH6" s="3"/>
      <c r="AI6" s="3"/>
      <c r="AJ6" s="26"/>
      <c r="AK6" s="20"/>
    </row>
    <row r="7" spans="1:39" customFormat="1" ht="15.75" customHeight="1" thickBot="1" x14ac:dyDescent="0.3">
      <c r="A7" s="224" t="str">
        <f>IFERROR(VLOOKUP(R7,$R$44:$S$56,2,FALSE),"")</f>
        <v/>
      </c>
      <c r="B7" s="225"/>
      <c r="N7" s="17"/>
      <c r="Q7" s="3"/>
      <c r="R7" s="105">
        <v>3</v>
      </c>
      <c r="U7" s="2"/>
      <c r="Y7" s="2"/>
      <c r="AD7" s="5"/>
      <c r="AE7" s="5"/>
      <c r="AF7" s="26"/>
      <c r="AG7" s="93"/>
      <c r="AH7" s="3"/>
      <c r="AI7" s="3"/>
      <c r="AJ7" s="26"/>
      <c r="AK7" s="20"/>
      <c r="AL7" s="3"/>
      <c r="AM7" s="3"/>
    </row>
    <row r="8" spans="1:39" customFormat="1" ht="15" customHeight="1" thickBot="1" x14ac:dyDescent="0.3">
      <c r="A8" s="224" t="str">
        <f>IFERROR(VLOOKUP(R8,$R$44:$S$56,2,FALSE),"")</f>
        <v/>
      </c>
      <c r="B8" s="225"/>
      <c r="N8" s="17"/>
      <c r="Q8" s="3"/>
      <c r="R8" s="105">
        <v>4</v>
      </c>
      <c r="AD8" s="5"/>
      <c r="AE8" s="5"/>
      <c r="AF8" s="10"/>
      <c r="AG8" s="93"/>
      <c r="AH8" s="3"/>
      <c r="AI8" s="3"/>
      <c r="AJ8" s="26"/>
      <c r="AK8" s="20"/>
      <c r="AL8" s="3"/>
      <c r="AM8" s="3"/>
    </row>
    <row r="9" spans="1:39" customFormat="1" ht="15.75" thickBot="1" x14ac:dyDescent="0.3">
      <c r="A9" s="224" t="str">
        <f>IFERROR(VLOOKUP(R9,$R$44:$S$56,2,FALSE),"")</f>
        <v/>
      </c>
      <c r="B9" s="225"/>
      <c r="N9" s="17"/>
      <c r="Q9" s="3"/>
      <c r="R9" s="105">
        <v>5</v>
      </c>
      <c r="AD9" s="5"/>
      <c r="AE9" s="5"/>
      <c r="AF9" s="10"/>
      <c r="AG9" s="3"/>
      <c r="AH9" s="3"/>
      <c r="AI9" s="3"/>
      <c r="AJ9" s="26"/>
      <c r="AK9" s="20"/>
      <c r="AL9" s="3"/>
      <c r="AM9" s="3"/>
    </row>
    <row r="10" spans="1:39" customFormat="1" ht="15.75" customHeight="1" x14ac:dyDescent="0.25">
      <c r="A10" s="106"/>
      <c r="B10" s="106"/>
      <c r="N10" s="17"/>
      <c r="P10" s="2"/>
      <c r="Q10" s="3"/>
      <c r="S10" s="2"/>
      <c r="AD10" s="5"/>
      <c r="AE10" s="5"/>
      <c r="AF10" s="10"/>
      <c r="AG10" s="3"/>
      <c r="AH10" s="3"/>
      <c r="AI10" s="3"/>
      <c r="AJ10" s="3"/>
      <c r="AK10" s="3"/>
      <c r="AL10" s="3"/>
      <c r="AM10" s="3"/>
    </row>
    <row r="11" spans="1:39" customFormat="1" ht="15.75" customHeight="1" x14ac:dyDescent="0.25">
      <c r="A11" s="247" t="s">
        <v>439</v>
      </c>
      <c r="B11" s="247"/>
      <c r="N11" s="17"/>
      <c r="P11" s="14"/>
      <c r="Q11" s="3"/>
      <c r="S11" s="14"/>
      <c r="AD11" s="5"/>
      <c r="AE11" s="5"/>
      <c r="AF11" s="10"/>
      <c r="AG11" s="3"/>
      <c r="AH11" s="3"/>
      <c r="AI11" s="3"/>
      <c r="AJ11" s="3"/>
      <c r="AK11" s="3"/>
      <c r="AL11" s="3"/>
      <c r="AM11" s="3"/>
    </row>
    <row r="12" spans="1:39" customFormat="1" ht="15.75" customHeight="1" x14ac:dyDescent="0.25">
      <c r="A12" s="247"/>
      <c r="B12" s="247"/>
      <c r="N12" s="17"/>
      <c r="P12" s="14"/>
      <c r="Q12" s="3"/>
      <c r="S12" s="14"/>
      <c r="AD12" s="5"/>
      <c r="AE12" s="5"/>
      <c r="AF12" s="10"/>
      <c r="AG12" s="2"/>
      <c r="AH12" s="3"/>
      <c r="AI12" s="3"/>
      <c r="AJ12" s="2"/>
      <c r="AL12" s="3"/>
      <c r="AM12" s="3"/>
    </row>
    <row r="13" spans="1:39" customFormat="1" ht="15.75" customHeight="1" x14ac:dyDescent="0.25">
      <c r="A13" s="247"/>
      <c r="B13" s="247"/>
      <c r="N13" s="17"/>
      <c r="AD13" s="5"/>
      <c r="AE13" s="5"/>
      <c r="AF13" s="26"/>
      <c r="AG13" s="93"/>
      <c r="AJ13" s="26"/>
      <c r="AK13" s="20"/>
      <c r="AL13" s="3"/>
      <c r="AM13" s="3"/>
    </row>
    <row r="14" spans="1:39" customFormat="1" ht="15.75" customHeight="1" x14ac:dyDescent="0.25">
      <c r="A14" s="247"/>
      <c r="B14" s="247"/>
      <c r="N14" s="17"/>
      <c r="AD14" s="5"/>
      <c r="AE14" s="5"/>
      <c r="AF14" s="26"/>
      <c r="AG14" s="93"/>
      <c r="AJ14" s="26"/>
      <c r="AK14" s="20"/>
      <c r="AL14" s="3"/>
      <c r="AM14" s="3"/>
    </row>
    <row r="15" spans="1:39" customFormat="1" ht="15.75" customHeight="1" x14ac:dyDescent="0.25">
      <c r="A15" s="247"/>
      <c r="B15" s="247"/>
      <c r="N15" s="17"/>
      <c r="U15" s="2"/>
      <c r="Y15" s="2"/>
      <c r="AD15" s="5"/>
      <c r="AE15" s="5"/>
      <c r="AF15" s="26"/>
      <c r="AG15" s="93"/>
      <c r="AJ15" s="26"/>
      <c r="AK15" s="20"/>
      <c r="AL15" s="3"/>
      <c r="AM15" s="3"/>
    </row>
    <row r="16" spans="1:39" customFormat="1" ht="15" x14ac:dyDescent="0.25">
      <c r="A16" s="247"/>
      <c r="B16" s="247"/>
      <c r="N16" s="17"/>
      <c r="U16" s="2"/>
      <c r="Y16" s="2"/>
      <c r="AD16" s="5"/>
      <c r="AE16" s="5"/>
      <c r="AF16" s="26"/>
      <c r="AG16" s="20"/>
      <c r="AJ16" s="26"/>
      <c r="AK16" s="20"/>
      <c r="AL16" s="3"/>
      <c r="AM16" s="3"/>
    </row>
    <row r="17" spans="1:37" customFormat="1" ht="15" customHeight="1" x14ac:dyDescent="0.25">
      <c r="A17" s="247"/>
      <c r="B17" s="247"/>
      <c r="N17" s="17"/>
      <c r="AD17" s="5"/>
      <c r="AE17" s="5"/>
      <c r="AF17" s="26"/>
      <c r="AG17" s="20"/>
    </row>
    <row r="18" spans="1:37" customFormat="1" ht="15.75" customHeight="1" x14ac:dyDescent="0.25">
      <c r="A18" s="247"/>
      <c r="B18" s="247"/>
      <c r="N18" s="17"/>
      <c r="AD18" s="5"/>
      <c r="AE18" s="5"/>
      <c r="AF18" s="26"/>
      <c r="AG18" s="20"/>
    </row>
    <row r="19" spans="1:37" customFormat="1" ht="15.75" customHeight="1" x14ac:dyDescent="0.25">
      <c r="A19" s="247"/>
      <c r="B19" s="247"/>
      <c r="N19" s="17"/>
      <c r="P19" s="3"/>
      <c r="AD19" s="5"/>
      <c r="AE19" s="5"/>
      <c r="AF19" s="10"/>
      <c r="AG19" s="3"/>
    </row>
    <row r="20" spans="1:37" customFormat="1" ht="15.75" customHeight="1" x14ac:dyDescent="0.25">
      <c r="A20" s="247"/>
      <c r="B20" s="247"/>
      <c r="C20" s="3"/>
      <c r="D20" s="3"/>
      <c r="E20" s="3"/>
      <c r="F20" s="3"/>
      <c r="I20" s="3"/>
      <c r="J20" s="3"/>
      <c r="K20" s="12"/>
      <c r="L20" s="12"/>
      <c r="M20" s="12"/>
      <c r="N20" s="17"/>
      <c r="P20" s="3"/>
      <c r="AD20" s="5"/>
      <c r="AE20" s="5"/>
      <c r="AF20" s="10"/>
      <c r="AG20" s="3"/>
    </row>
    <row r="21" spans="1:37" customFormat="1" ht="15.75" customHeight="1" x14ac:dyDescent="0.25">
      <c r="A21" s="247"/>
      <c r="B21" s="247"/>
      <c r="C21" s="3"/>
      <c r="D21" s="3"/>
      <c r="E21" s="3"/>
      <c r="F21" s="3"/>
      <c r="I21" s="3"/>
      <c r="J21" s="3"/>
      <c r="K21" s="1"/>
      <c r="L21" s="1"/>
      <c r="M21" s="1"/>
      <c r="N21" s="17"/>
      <c r="P21" s="3"/>
      <c r="AD21" s="5"/>
      <c r="AE21" s="5"/>
      <c r="AF21" s="10"/>
      <c r="AG21" s="3"/>
    </row>
    <row r="22" spans="1:37" customFormat="1" ht="15.75" customHeight="1" x14ac:dyDescent="0.25">
      <c r="A22" s="247"/>
      <c r="B22" s="247"/>
      <c r="D22" s="3"/>
      <c r="E22" s="3"/>
      <c r="F22" s="3"/>
      <c r="G22" s="3"/>
      <c r="H22" s="3"/>
      <c r="I22" s="3"/>
      <c r="J22" s="3"/>
      <c r="K22" s="12"/>
      <c r="L22" s="12"/>
      <c r="M22" s="12"/>
      <c r="N22" s="17"/>
      <c r="P22" s="3"/>
      <c r="AD22" s="5"/>
      <c r="AE22" s="5"/>
      <c r="AF22" s="10"/>
      <c r="AG22" s="3"/>
    </row>
    <row r="23" spans="1:37" customFormat="1" ht="15" customHeight="1" x14ac:dyDescent="0.25">
      <c r="A23" s="247"/>
      <c r="B23" s="247"/>
      <c r="E23" s="3"/>
      <c r="F23" s="3"/>
      <c r="I23" s="3"/>
      <c r="J23" s="3"/>
      <c r="K23" s="12"/>
      <c r="N23" s="17"/>
      <c r="P23" s="3"/>
      <c r="U23" s="2"/>
      <c r="Y23" s="2"/>
      <c r="AD23" s="5"/>
      <c r="AE23" s="5"/>
      <c r="AF23" s="10"/>
      <c r="AG23" s="3"/>
    </row>
    <row r="24" spans="1:37" customFormat="1" ht="15.75" hidden="1" customHeight="1" x14ac:dyDescent="0.25">
      <c r="A24" s="3"/>
      <c r="B24" s="3"/>
      <c r="E24" s="3"/>
      <c r="F24" s="3"/>
      <c r="I24" s="1"/>
      <c r="K24" s="12"/>
      <c r="N24" s="17"/>
      <c r="P24" s="3"/>
      <c r="AD24" s="5"/>
      <c r="AE24" s="5"/>
      <c r="AF24" s="10"/>
      <c r="AG24" s="3"/>
    </row>
    <row r="25" spans="1:37" customFormat="1" ht="15.75" hidden="1" customHeight="1" x14ac:dyDescent="0.25">
      <c r="A25" s="3"/>
      <c r="B25" s="3"/>
      <c r="E25" s="3"/>
      <c r="F25" s="3"/>
      <c r="N25" s="17"/>
      <c r="P25" s="3"/>
      <c r="AD25" s="5"/>
      <c r="AE25" s="5"/>
      <c r="AF25" s="10"/>
      <c r="AG25" s="3"/>
    </row>
    <row r="26" spans="1:37" customFormat="1" ht="15.75" hidden="1" customHeight="1" x14ac:dyDescent="0.25">
      <c r="A26" s="3"/>
      <c r="B26" s="3"/>
      <c r="E26" s="3"/>
      <c r="F26" s="3"/>
      <c r="I26" s="1"/>
      <c r="N26" s="17"/>
      <c r="P26" s="3"/>
      <c r="AD26" s="5"/>
      <c r="AE26" s="5"/>
      <c r="AF26" s="10"/>
      <c r="AG26" s="3"/>
    </row>
    <row r="27" spans="1:37" customFormat="1" ht="18.75" customHeight="1" x14ac:dyDescent="0.3">
      <c r="A27" s="228" t="s">
        <v>440</v>
      </c>
      <c r="B27" s="228"/>
      <c r="C27" s="228"/>
      <c r="D27" s="228"/>
      <c r="E27" s="228"/>
      <c r="F27" s="228"/>
      <c r="G27" s="228"/>
      <c r="H27" s="228"/>
      <c r="I27" s="228"/>
      <c r="J27" s="228"/>
      <c r="K27" s="228"/>
      <c r="L27" s="228"/>
      <c r="M27" s="228"/>
      <c r="N27" s="17"/>
      <c r="U27" s="13"/>
      <c r="V27" s="13"/>
      <c r="W27" s="13"/>
      <c r="Y27" s="13"/>
      <c r="Z27" s="13"/>
      <c r="AA27" s="13"/>
      <c r="AD27" s="13"/>
      <c r="AE27" s="13"/>
      <c r="AF27" s="13"/>
    </row>
    <row r="28" spans="1:37" customFormat="1" ht="15.75" customHeight="1" x14ac:dyDescent="0.3">
      <c r="A28" s="48" t="s">
        <v>441</v>
      </c>
      <c r="B28" s="94"/>
      <c r="C28" s="94"/>
      <c r="D28" s="94"/>
      <c r="E28" s="48" t="s">
        <v>388</v>
      </c>
      <c r="F28" s="94"/>
      <c r="G28" s="94"/>
      <c r="H28" s="94"/>
      <c r="I28" s="94"/>
      <c r="J28" s="94"/>
      <c r="K28" s="94"/>
      <c r="L28" s="94"/>
      <c r="M28" s="94"/>
      <c r="U28" s="13"/>
      <c r="V28" s="13"/>
      <c r="W28" s="13"/>
      <c r="Y28" s="13"/>
      <c r="Z28" s="13"/>
      <c r="AA28" s="13"/>
      <c r="AD28" s="13"/>
      <c r="AE28" s="13"/>
      <c r="AF28" s="13"/>
    </row>
    <row r="29" spans="1:37" ht="12" customHeight="1" x14ac:dyDescent="0.2">
      <c r="A29" s="258" t="str">
        <f>A11</f>
        <v>Si la vision et la mission sont formulées de manière qualitative, les objectifs statégiques eux sont formulés de manière mesurables pour savoir s'ils ont été atteints.
Si la vision et/ou la mission parle par exemple de qualité de vie, ici on mentionne par exemple un nombre de jours de congés par mois, un nombre de semaines de vacances par années. 
Si la vision et/ou la mission parle de réalisation d'un revenu suffisant pour nourrir la famille, ici on indique clairement le montant souhaité. 
Si la vision et/ou la mission parle de reconnaissance par les pairs, ici on indiquer par exemple que l'exploitation aura au moins placé un animal sur un podium a un concours bovins régional.
Dans la formulation des objectifs stratégiques, il n'y a pas de juste ou de faux. Il est important que les objectifs stratégiques reflètent réellement ce que souhaite atteindre l'exploitant. Il est ainsi par exemple tout à fait légitime d'indiquer que "L'exploitation dispose d'un tracteur de 300 CV" si c'est un objectif stratégique pour l'exploitant. 
Les objectifs doivent être en adéquation avec la vision et la mission. Il faut veiller à minimiser les contradictions entre les objectifs stratégiques.</v>
      </c>
      <c r="B29" s="258"/>
      <c r="E29" s="259" t="s">
        <v>443</v>
      </c>
      <c r="F29" s="259"/>
      <c r="G29" s="259"/>
      <c r="H29" s="259"/>
      <c r="I29" s="259"/>
      <c r="J29" s="259"/>
      <c r="K29" s="259"/>
      <c r="L29" s="259"/>
      <c r="M29" s="259"/>
    </row>
    <row r="30" spans="1:37" s="20" customFormat="1" ht="12" customHeight="1" x14ac:dyDescent="0.25">
      <c r="A30" s="258"/>
      <c r="B30" s="258"/>
      <c r="C30" s="95"/>
      <c r="D30" s="95"/>
      <c r="E30" s="259"/>
      <c r="F30" s="259"/>
      <c r="G30" s="259"/>
      <c r="H30" s="259"/>
      <c r="I30" s="259"/>
      <c r="J30" s="259"/>
      <c r="K30" s="259"/>
      <c r="L30" s="259"/>
      <c r="M30" s="259"/>
      <c r="R30" s="92"/>
      <c r="S30" s="92"/>
      <c r="T30" s="92"/>
      <c r="U30" s="91"/>
      <c r="V30" s="91"/>
      <c r="W30" s="91"/>
      <c r="Y30" s="91"/>
      <c r="Z30" s="91"/>
      <c r="AA30" s="91"/>
      <c r="AD30" s="26"/>
      <c r="AE30" s="26"/>
      <c r="AF30" s="26"/>
    </row>
    <row r="31" spans="1:37" customFormat="1" ht="12" customHeight="1" x14ac:dyDescent="0.25">
      <c r="A31" s="258"/>
      <c r="B31" s="258"/>
      <c r="C31" s="96"/>
      <c r="D31" s="52"/>
      <c r="E31" s="259"/>
      <c r="F31" s="259"/>
      <c r="G31" s="259"/>
      <c r="H31" s="259"/>
      <c r="I31" s="259"/>
      <c r="J31" s="259"/>
      <c r="K31" s="259"/>
      <c r="L31" s="259"/>
      <c r="M31" s="259"/>
      <c r="O31" s="2"/>
      <c r="P31" s="3"/>
      <c r="Q31" s="3"/>
      <c r="R31" s="13"/>
      <c r="S31" s="13"/>
      <c r="T31" s="13"/>
      <c r="U31" s="10"/>
      <c r="V31" s="10"/>
      <c r="W31" s="10"/>
      <c r="X31" s="3"/>
      <c r="Y31" s="10"/>
      <c r="Z31" s="10"/>
      <c r="AA31" s="10"/>
      <c r="AB31" s="3"/>
      <c r="AC31" s="3"/>
      <c r="AD31" s="13"/>
      <c r="AE31" s="13"/>
      <c r="AF31" s="13"/>
      <c r="AG31" s="3"/>
      <c r="AH31" s="3"/>
      <c r="AI31" s="3"/>
      <c r="AJ31" s="3"/>
      <c r="AK31" s="3"/>
    </row>
    <row r="32" spans="1:37" customFormat="1" ht="12" customHeight="1" x14ac:dyDescent="0.25">
      <c r="A32" s="258"/>
      <c r="B32" s="258"/>
      <c r="C32" s="53"/>
      <c r="D32" s="52"/>
      <c r="E32" s="259"/>
      <c r="F32" s="259"/>
      <c r="G32" s="259"/>
      <c r="H32" s="259"/>
      <c r="I32" s="259"/>
      <c r="J32" s="259"/>
      <c r="K32" s="259"/>
      <c r="L32" s="259"/>
      <c r="M32" s="259"/>
      <c r="O32" s="3"/>
      <c r="P32" s="3"/>
      <c r="Q32" s="3"/>
      <c r="R32" s="13"/>
      <c r="S32" s="13"/>
      <c r="T32" s="13"/>
      <c r="U32" s="13"/>
      <c r="V32" s="13"/>
      <c r="W32" s="13"/>
      <c r="X32" s="3"/>
      <c r="Y32" s="13"/>
      <c r="Z32" s="13"/>
      <c r="AA32" s="13"/>
      <c r="AB32" s="3"/>
      <c r="AC32" s="3"/>
      <c r="AD32" s="13"/>
      <c r="AE32" s="13"/>
      <c r="AF32" s="13"/>
      <c r="AG32" s="3"/>
      <c r="AH32" s="3"/>
      <c r="AI32" s="3"/>
      <c r="AJ32" s="3"/>
      <c r="AK32" s="3"/>
    </row>
    <row r="33" spans="1:32" ht="12" customHeight="1" x14ac:dyDescent="0.2">
      <c r="A33" s="258"/>
      <c r="B33" s="258"/>
      <c r="C33" s="58"/>
      <c r="D33" s="52"/>
      <c r="E33" s="259"/>
      <c r="F33" s="259"/>
      <c r="G33" s="259"/>
      <c r="H33" s="259"/>
      <c r="I33" s="259"/>
      <c r="J33" s="259"/>
      <c r="K33" s="259"/>
      <c r="L33" s="259"/>
      <c r="M33" s="259"/>
      <c r="R33" s="12"/>
      <c r="S33" s="12"/>
      <c r="T33" s="12"/>
      <c r="U33" s="12"/>
      <c r="V33" s="12"/>
      <c r="W33" s="12"/>
      <c r="Y33" s="12"/>
      <c r="Z33" s="12"/>
      <c r="AA33" s="12"/>
      <c r="AD33" s="13"/>
      <c r="AE33" s="13"/>
      <c r="AF33" s="13"/>
    </row>
    <row r="34" spans="1:32" ht="12" customHeight="1" x14ac:dyDescent="0.2">
      <c r="A34" s="258"/>
      <c r="B34" s="258"/>
      <c r="C34" s="58"/>
      <c r="D34" s="52"/>
      <c r="E34" s="259"/>
      <c r="F34" s="259"/>
      <c r="G34" s="259"/>
      <c r="H34" s="259"/>
      <c r="I34" s="259"/>
      <c r="J34" s="259"/>
      <c r="K34" s="259"/>
      <c r="L34" s="259"/>
      <c r="M34" s="259"/>
      <c r="R34" s="12"/>
      <c r="S34" s="12"/>
      <c r="T34" s="12"/>
      <c r="U34" s="12"/>
      <c r="V34" s="12"/>
      <c r="W34" s="12"/>
      <c r="Y34" s="12"/>
      <c r="Z34" s="12"/>
      <c r="AA34" s="12"/>
      <c r="AD34" s="13"/>
    </row>
    <row r="35" spans="1:32" ht="12" customHeight="1" x14ac:dyDescent="0.2">
      <c r="A35" s="258"/>
      <c r="B35" s="258"/>
      <c r="C35" s="52"/>
      <c r="D35" s="52"/>
      <c r="E35" s="96"/>
      <c r="F35" s="96"/>
      <c r="G35" s="96"/>
      <c r="H35" s="96"/>
      <c r="I35" s="96"/>
      <c r="J35" s="96"/>
      <c r="K35" s="96"/>
      <c r="L35" s="96"/>
      <c r="M35" s="96"/>
      <c r="R35" s="12"/>
      <c r="S35" s="12"/>
      <c r="T35" s="12"/>
      <c r="U35" s="12"/>
      <c r="V35" s="12"/>
      <c r="W35" s="12"/>
      <c r="Y35" s="12"/>
      <c r="Z35" s="12"/>
      <c r="AA35" s="12"/>
      <c r="AD35" s="13"/>
    </row>
    <row r="36" spans="1:32" ht="12" customHeight="1" x14ac:dyDescent="0.2">
      <c r="A36" s="258"/>
      <c r="B36" s="258"/>
      <c r="C36" s="52"/>
      <c r="D36" s="52"/>
      <c r="E36" s="98" t="s">
        <v>421</v>
      </c>
      <c r="F36" s="99"/>
      <c r="G36" s="100"/>
      <c r="H36" s="101"/>
      <c r="I36" s="99"/>
      <c r="J36" s="101"/>
      <c r="L36" s="101"/>
      <c r="M36" s="102"/>
      <c r="R36" s="12"/>
      <c r="S36" s="12"/>
      <c r="T36" s="12"/>
      <c r="U36" s="12"/>
      <c r="V36" s="12"/>
      <c r="W36" s="12"/>
      <c r="Y36" s="12"/>
      <c r="Z36" s="12"/>
      <c r="AA36" s="12"/>
      <c r="AD36" s="13"/>
    </row>
    <row r="37" spans="1:32" ht="15.75" customHeight="1" x14ac:dyDescent="0.2">
      <c r="A37" s="258"/>
      <c r="B37" s="258"/>
      <c r="D37" s="52"/>
      <c r="E37" s="96"/>
      <c r="F37" s="96"/>
      <c r="G37" s="96"/>
      <c r="H37" s="96"/>
      <c r="I37" s="96"/>
      <c r="J37" s="96"/>
      <c r="K37" s="96"/>
      <c r="L37" s="96"/>
      <c r="M37" s="96"/>
      <c r="R37" s="12"/>
      <c r="S37" s="12"/>
      <c r="T37" s="12"/>
      <c r="U37" s="12"/>
      <c r="V37" s="12"/>
      <c r="W37" s="12"/>
      <c r="Y37" s="12"/>
      <c r="Z37" s="12"/>
      <c r="AA37" s="12"/>
      <c r="AD37" s="13"/>
    </row>
    <row r="38" spans="1:32" ht="12" hidden="1" customHeight="1" x14ac:dyDescent="0.2">
      <c r="A38" s="258"/>
      <c r="B38" s="258"/>
      <c r="C38" s="58"/>
      <c r="D38" s="52"/>
      <c r="E38" s="96"/>
      <c r="F38" s="96"/>
      <c r="G38" s="96"/>
      <c r="H38" s="96"/>
      <c r="I38" s="96"/>
      <c r="J38" s="96"/>
      <c r="K38" s="96"/>
      <c r="L38" s="96"/>
      <c r="M38" s="96"/>
      <c r="R38" s="12"/>
      <c r="S38" s="12"/>
      <c r="T38" s="12"/>
      <c r="U38" s="12"/>
      <c r="V38" s="12"/>
      <c r="W38" s="12"/>
      <c r="Y38" s="12"/>
      <c r="Z38" s="12"/>
      <c r="AA38" s="12"/>
      <c r="AD38" s="13"/>
    </row>
    <row r="39" spans="1:32" ht="12" customHeight="1" x14ac:dyDescent="0.25">
      <c r="A39" s="258"/>
      <c r="B39" s="258"/>
      <c r="C39" s="52"/>
      <c r="D39" s="52"/>
      <c r="E39" s="48" t="s">
        <v>444</v>
      </c>
      <c r="F39" s="96"/>
      <c r="G39" s="96"/>
      <c r="H39" s="96"/>
      <c r="I39" s="96"/>
      <c r="J39" s="96"/>
      <c r="K39" s="96"/>
      <c r="L39" s="96"/>
      <c r="M39" s="96"/>
      <c r="R39" s="12"/>
      <c r="S39" s="12"/>
      <c r="T39" s="12"/>
      <c r="U39" s="12"/>
      <c r="V39" s="12"/>
      <c r="W39" s="12"/>
      <c r="Y39" s="12"/>
      <c r="Z39" s="12"/>
      <c r="AA39" s="12"/>
      <c r="AD39" s="13"/>
    </row>
    <row r="40" spans="1:32" ht="12" customHeight="1" x14ac:dyDescent="0.2">
      <c r="A40" s="258"/>
      <c r="B40" s="258"/>
      <c r="D40" s="52"/>
      <c r="E40" s="253" t="s">
        <v>459</v>
      </c>
      <c r="F40" s="253"/>
      <c r="G40" s="253"/>
      <c r="H40" s="253"/>
      <c r="I40" s="253"/>
      <c r="J40" s="253"/>
      <c r="K40" s="253"/>
      <c r="L40" s="253"/>
      <c r="M40" s="253"/>
      <c r="R40" s="12"/>
      <c r="S40" s="12"/>
      <c r="T40" s="12"/>
      <c r="U40" s="12"/>
      <c r="V40" s="12"/>
      <c r="W40" s="12"/>
      <c r="Y40" s="12"/>
      <c r="Z40" s="12"/>
      <c r="AA40" s="12"/>
      <c r="AD40" s="13"/>
    </row>
    <row r="41" spans="1:32" ht="12" customHeight="1" x14ac:dyDescent="0.2">
      <c r="A41" s="258"/>
      <c r="B41" s="258"/>
      <c r="D41" s="52"/>
      <c r="E41" s="253"/>
      <c r="F41" s="253"/>
      <c r="G41" s="253"/>
      <c r="H41" s="253"/>
      <c r="I41" s="253"/>
      <c r="J41" s="253"/>
      <c r="K41" s="253"/>
      <c r="L41" s="253"/>
      <c r="M41" s="253"/>
      <c r="R41" s="12"/>
      <c r="S41" s="12"/>
      <c r="T41" s="12"/>
      <c r="U41" s="12"/>
      <c r="V41" s="12"/>
      <c r="W41" s="12"/>
      <c r="Y41" s="12"/>
      <c r="Z41" s="12"/>
      <c r="AA41" s="12"/>
      <c r="AD41" s="13"/>
    </row>
    <row r="42" spans="1:32" ht="12" customHeight="1" x14ac:dyDescent="0.2">
      <c r="A42" s="258"/>
      <c r="B42" s="258"/>
      <c r="C42" s="52"/>
      <c r="D42" s="52"/>
      <c r="E42" s="253"/>
      <c r="F42" s="253"/>
      <c r="G42" s="253"/>
      <c r="H42" s="253"/>
      <c r="I42" s="253"/>
      <c r="J42" s="253"/>
      <c r="K42" s="253"/>
      <c r="L42" s="253"/>
      <c r="M42" s="253"/>
      <c r="R42" s="12"/>
      <c r="S42" s="12"/>
      <c r="T42" s="12"/>
      <c r="U42" s="12"/>
      <c r="V42" s="12"/>
      <c r="W42" s="12"/>
      <c r="Y42" s="12"/>
      <c r="Z42" s="12"/>
      <c r="AA42" s="12"/>
      <c r="AD42" s="13"/>
    </row>
    <row r="43" spans="1:32" ht="12" customHeight="1" x14ac:dyDescent="0.2">
      <c r="D43" s="52"/>
      <c r="E43" s="52"/>
      <c r="F43" s="52"/>
      <c r="G43" s="52"/>
      <c r="H43" s="52"/>
      <c r="I43" s="52"/>
      <c r="J43" s="52"/>
      <c r="K43" s="58"/>
      <c r="L43" s="58"/>
      <c r="M43" s="58"/>
      <c r="R43" s="107" t="s">
        <v>433</v>
      </c>
      <c r="S43" s="108" t="s">
        <v>434</v>
      </c>
      <c r="T43" s="12"/>
      <c r="U43" s="12"/>
      <c r="V43" s="12"/>
      <c r="W43" s="12"/>
      <c r="Y43" s="12"/>
      <c r="Z43" s="12"/>
      <c r="AA43" s="12"/>
      <c r="AD43" s="13"/>
    </row>
    <row r="44" spans="1:32" ht="12" customHeight="1" x14ac:dyDescent="0.25">
      <c r="A44" s="48" t="s">
        <v>442</v>
      </c>
      <c r="C44" s="58"/>
      <c r="D44" s="52"/>
      <c r="E44" s="221"/>
      <c r="F44" s="221"/>
      <c r="G44" s="221"/>
      <c r="H44" s="221"/>
      <c r="I44" s="221"/>
      <c r="J44" s="221"/>
      <c r="K44" s="221"/>
      <c r="L44" s="221"/>
      <c r="M44" s="221"/>
      <c r="R44" s="36" t="str">
        <f>IF(M45="","",M45)</f>
        <v/>
      </c>
      <c r="S44" s="109" t="str">
        <f>IF(E44="","",E44)</f>
        <v/>
      </c>
      <c r="T44" s="12"/>
      <c r="U44" s="12"/>
      <c r="V44" s="12"/>
      <c r="W44" s="12"/>
      <c r="Y44" s="12"/>
      <c r="Z44" s="12"/>
      <c r="AA44" s="12"/>
      <c r="AD44" s="13"/>
    </row>
    <row r="45" spans="1:32" ht="12" customHeight="1" thickBot="1" x14ac:dyDescent="0.25">
      <c r="A45" s="254" t="s">
        <v>422</v>
      </c>
      <c r="B45" s="254"/>
      <c r="C45" s="58"/>
      <c r="D45" s="52"/>
      <c r="E45" s="52" t="s">
        <v>432</v>
      </c>
      <c r="F45" s="52"/>
      <c r="G45" s="52"/>
      <c r="H45" s="52"/>
      <c r="I45" s="52"/>
      <c r="J45" s="52"/>
      <c r="K45" s="52"/>
      <c r="L45" s="52"/>
      <c r="M45" s="114"/>
      <c r="R45" s="12"/>
      <c r="S45" s="12"/>
      <c r="T45" s="12"/>
      <c r="U45" s="12"/>
      <c r="V45" s="12"/>
      <c r="W45" s="12"/>
      <c r="Y45" s="12"/>
      <c r="Z45" s="12"/>
      <c r="AA45" s="12"/>
      <c r="AD45" s="13"/>
    </row>
    <row r="46" spans="1:32" ht="12" customHeight="1" thickTop="1" thickBot="1" x14ac:dyDescent="0.25">
      <c r="A46" s="254" t="s">
        <v>423</v>
      </c>
      <c r="B46" s="254"/>
      <c r="C46" s="58"/>
      <c r="D46" s="52"/>
      <c r="F46" s="96"/>
      <c r="G46" s="96"/>
      <c r="H46" s="96"/>
      <c r="I46" s="96"/>
      <c r="J46" s="96"/>
      <c r="K46" s="96"/>
      <c r="L46" s="96"/>
      <c r="M46" s="96"/>
      <c r="R46" s="12"/>
      <c r="S46" s="12"/>
      <c r="T46" s="12"/>
      <c r="U46" s="12"/>
      <c r="V46" s="12"/>
      <c r="W46" s="12"/>
      <c r="Y46" s="12"/>
      <c r="Z46" s="12"/>
      <c r="AA46" s="12"/>
      <c r="AD46" s="13"/>
    </row>
    <row r="47" spans="1:32" ht="12" customHeight="1" thickTop="1" thickBot="1" x14ac:dyDescent="0.25">
      <c r="A47" s="254" t="s">
        <v>424</v>
      </c>
      <c r="B47" s="254"/>
      <c r="C47" s="52"/>
      <c r="D47" s="52"/>
      <c r="E47" s="221"/>
      <c r="F47" s="221"/>
      <c r="G47" s="221"/>
      <c r="H47" s="221"/>
      <c r="I47" s="221"/>
      <c r="J47" s="221"/>
      <c r="K47" s="221"/>
      <c r="L47" s="221"/>
      <c r="M47" s="221"/>
      <c r="R47" s="36" t="str">
        <f>IF(M48="","",M48)</f>
        <v/>
      </c>
      <c r="S47" s="109" t="str">
        <f>IF(E47="","",E47)</f>
        <v/>
      </c>
      <c r="T47" s="12"/>
      <c r="U47" s="12"/>
      <c r="V47" s="12"/>
      <c r="W47" s="12"/>
      <c r="Y47" s="12"/>
      <c r="Z47" s="12"/>
      <c r="AA47" s="12"/>
      <c r="AD47" s="13"/>
    </row>
    <row r="48" spans="1:32" ht="12" customHeight="1" thickTop="1" thickBot="1" x14ac:dyDescent="0.25">
      <c r="A48" s="254" t="s">
        <v>425</v>
      </c>
      <c r="B48" s="254"/>
      <c r="D48" s="52"/>
      <c r="E48" s="52" t="s">
        <v>432</v>
      </c>
      <c r="F48" s="52"/>
      <c r="G48" s="52"/>
      <c r="H48" s="52"/>
      <c r="I48" s="52"/>
      <c r="J48" s="52"/>
      <c r="K48" s="52"/>
      <c r="L48" s="52"/>
      <c r="M48" s="114"/>
      <c r="R48" s="12"/>
      <c r="S48" s="12"/>
      <c r="T48" s="12"/>
      <c r="U48" s="12"/>
      <c r="V48" s="12"/>
      <c r="W48" s="12"/>
      <c r="Y48" s="12"/>
      <c r="Z48" s="12"/>
      <c r="AA48" s="12"/>
      <c r="AD48" s="13"/>
    </row>
    <row r="49" spans="1:30" ht="12" customHeight="1" thickTop="1" thickBot="1" x14ac:dyDescent="0.25">
      <c r="A49" s="254" t="s">
        <v>426</v>
      </c>
      <c r="B49" s="254"/>
      <c r="C49" s="58"/>
      <c r="D49" s="52"/>
      <c r="E49" s="96"/>
      <c r="F49" s="96"/>
      <c r="G49" s="96"/>
      <c r="H49" s="96"/>
      <c r="I49" s="96"/>
      <c r="J49" s="96"/>
      <c r="K49" s="96"/>
      <c r="L49" s="96"/>
      <c r="M49" s="96"/>
      <c r="R49" s="12"/>
      <c r="S49" s="12"/>
      <c r="T49" s="12"/>
      <c r="U49" s="12"/>
      <c r="V49" s="12"/>
      <c r="W49" s="12"/>
      <c r="Y49" s="12"/>
      <c r="Z49" s="12"/>
      <c r="AA49" s="12"/>
      <c r="AD49" s="13"/>
    </row>
    <row r="50" spans="1:30" ht="12" customHeight="1" thickTop="1" thickBot="1" x14ac:dyDescent="0.25">
      <c r="A50" s="254" t="s">
        <v>427</v>
      </c>
      <c r="B50" s="254"/>
      <c r="C50" s="52"/>
      <c r="D50" s="52"/>
      <c r="E50" s="221"/>
      <c r="F50" s="221"/>
      <c r="G50" s="221"/>
      <c r="H50" s="221"/>
      <c r="I50" s="221"/>
      <c r="J50" s="221"/>
      <c r="K50" s="221"/>
      <c r="L50" s="221"/>
      <c r="M50" s="221"/>
      <c r="R50" s="36" t="str">
        <f>IF(M51="","",M51)</f>
        <v/>
      </c>
      <c r="S50" s="109" t="str">
        <f>IF(E50="","",E50)</f>
        <v/>
      </c>
      <c r="T50" s="12"/>
      <c r="U50" s="12"/>
      <c r="V50" s="12"/>
      <c r="W50" s="12"/>
      <c r="Y50" s="12"/>
      <c r="Z50" s="12"/>
      <c r="AA50" s="12"/>
      <c r="AD50" s="13"/>
    </row>
    <row r="51" spans="1:30" ht="12" customHeight="1" thickTop="1" thickBot="1" x14ac:dyDescent="0.25">
      <c r="A51" s="254" t="s">
        <v>428</v>
      </c>
      <c r="B51" s="254"/>
      <c r="C51" s="52"/>
      <c r="D51" s="52"/>
      <c r="E51" s="52" t="s">
        <v>432</v>
      </c>
      <c r="F51" s="52"/>
      <c r="G51" s="52"/>
      <c r="H51" s="52"/>
      <c r="I51" s="52"/>
      <c r="J51" s="52"/>
      <c r="K51" s="52"/>
      <c r="L51" s="52"/>
      <c r="M51" s="114"/>
      <c r="R51" s="12"/>
      <c r="S51" s="12"/>
      <c r="T51" s="12"/>
      <c r="U51" s="12"/>
      <c r="V51" s="12"/>
      <c r="W51" s="12"/>
      <c r="Y51" s="12"/>
      <c r="Z51" s="12"/>
      <c r="AA51" s="12"/>
      <c r="AD51" s="13"/>
    </row>
    <row r="52" spans="1:30" ht="12" customHeight="1" thickTop="1" thickBot="1" x14ac:dyDescent="0.25">
      <c r="A52" s="254" t="s">
        <v>429</v>
      </c>
      <c r="B52" s="254"/>
      <c r="D52" s="52"/>
      <c r="E52" s="52"/>
      <c r="F52" s="52"/>
      <c r="G52" s="52"/>
      <c r="H52" s="52"/>
      <c r="I52" s="52"/>
      <c r="J52" s="52"/>
      <c r="K52" s="58"/>
      <c r="L52" s="58"/>
      <c r="M52" s="58"/>
      <c r="R52" s="12"/>
      <c r="S52" s="12"/>
      <c r="T52" s="12"/>
      <c r="U52" s="12"/>
      <c r="V52" s="12"/>
      <c r="W52" s="12"/>
      <c r="Y52" s="12"/>
      <c r="Z52" s="12"/>
      <c r="AA52" s="12"/>
      <c r="AD52" s="13"/>
    </row>
    <row r="53" spans="1:30" ht="12" customHeight="1" thickTop="1" thickBot="1" x14ac:dyDescent="0.25">
      <c r="A53" s="254" t="s">
        <v>430</v>
      </c>
      <c r="B53" s="254"/>
      <c r="C53" s="58"/>
      <c r="D53" s="52"/>
      <c r="E53" s="221"/>
      <c r="F53" s="221"/>
      <c r="G53" s="221"/>
      <c r="H53" s="221"/>
      <c r="I53" s="221"/>
      <c r="J53" s="221"/>
      <c r="K53" s="221"/>
      <c r="L53" s="221"/>
      <c r="M53" s="221"/>
      <c r="R53" s="36" t="str">
        <f>IF(M54="","",M54)</f>
        <v/>
      </c>
      <c r="S53" s="109" t="str">
        <f>IF(E53="","",E53)</f>
        <v/>
      </c>
      <c r="T53" s="12"/>
      <c r="U53" s="12"/>
      <c r="V53" s="12"/>
      <c r="W53" s="12"/>
      <c r="Y53" s="12"/>
      <c r="Z53" s="12"/>
      <c r="AA53" s="12"/>
      <c r="AD53" s="13"/>
    </row>
    <row r="54" spans="1:30" ht="12" customHeight="1" thickTop="1" thickBot="1" x14ac:dyDescent="0.25">
      <c r="A54" s="254" t="s">
        <v>431</v>
      </c>
      <c r="B54" s="254"/>
      <c r="C54" s="52"/>
      <c r="D54" s="52"/>
      <c r="E54" s="52" t="s">
        <v>432</v>
      </c>
      <c r="F54" s="52"/>
      <c r="G54" s="52"/>
      <c r="H54" s="52"/>
      <c r="I54" s="52"/>
      <c r="J54" s="52"/>
      <c r="K54" s="52"/>
      <c r="L54" s="52"/>
      <c r="M54" s="114"/>
      <c r="R54" s="12"/>
      <c r="S54" s="12"/>
      <c r="T54" s="12"/>
      <c r="U54" s="12"/>
      <c r="V54" s="12"/>
      <c r="W54" s="12"/>
      <c r="Y54" s="12"/>
      <c r="Z54" s="12"/>
      <c r="AA54" s="12"/>
      <c r="AD54" s="13"/>
    </row>
    <row r="55" spans="1:30" ht="12" customHeight="1" thickTop="1" thickBot="1" x14ac:dyDescent="0.25">
      <c r="A55" s="254"/>
      <c r="B55" s="254"/>
      <c r="C55" s="52"/>
      <c r="D55" s="52"/>
      <c r="K55" s="3"/>
      <c r="L55" s="3"/>
      <c r="M55" s="3"/>
      <c r="R55" s="12"/>
      <c r="S55" s="12"/>
      <c r="T55" s="12"/>
      <c r="U55" s="12"/>
      <c r="V55" s="12"/>
      <c r="W55" s="12"/>
      <c r="Y55" s="12"/>
      <c r="Z55" s="12"/>
      <c r="AA55" s="12"/>
      <c r="AD55" s="13"/>
    </row>
    <row r="56" spans="1:30" ht="12" customHeight="1" thickTop="1" thickBot="1" x14ac:dyDescent="0.25">
      <c r="A56" s="254"/>
      <c r="B56" s="254"/>
      <c r="C56" s="52"/>
      <c r="D56" s="52"/>
      <c r="E56" s="221"/>
      <c r="F56" s="221"/>
      <c r="G56" s="221"/>
      <c r="H56" s="221"/>
      <c r="I56" s="221"/>
      <c r="J56" s="221"/>
      <c r="K56" s="221"/>
      <c r="L56" s="221"/>
      <c r="M56" s="221"/>
      <c r="R56" s="36" t="str">
        <f>IF(M57="","",M57)</f>
        <v/>
      </c>
      <c r="S56" s="109" t="str">
        <f>IF(E56="","",E56)</f>
        <v/>
      </c>
      <c r="T56" s="12"/>
      <c r="U56" s="12"/>
      <c r="V56" s="12"/>
      <c r="W56" s="12"/>
      <c r="Y56" s="12"/>
      <c r="Z56" s="12"/>
      <c r="AA56" s="12"/>
      <c r="AD56" s="13"/>
    </row>
    <row r="57" spans="1:30" ht="12" customHeight="1" thickTop="1" thickBot="1" x14ac:dyDescent="0.25">
      <c r="A57" s="254"/>
      <c r="B57" s="254"/>
      <c r="C57" s="52"/>
      <c r="D57" s="52"/>
      <c r="E57" s="52" t="s">
        <v>432</v>
      </c>
      <c r="F57" s="52"/>
      <c r="G57" s="52"/>
      <c r="H57" s="52"/>
      <c r="I57" s="52"/>
      <c r="J57" s="52"/>
      <c r="K57" s="52"/>
      <c r="L57" s="52"/>
      <c r="M57" s="114"/>
      <c r="R57" s="12"/>
      <c r="S57" s="12"/>
      <c r="T57" s="12"/>
      <c r="U57" s="12"/>
      <c r="V57" s="12"/>
      <c r="W57" s="12"/>
      <c r="Y57" s="12"/>
      <c r="Z57" s="12"/>
      <c r="AA57" s="12"/>
      <c r="AD57" s="13"/>
    </row>
    <row r="58" spans="1:30" ht="12" customHeight="1" thickTop="1" thickBot="1" x14ac:dyDescent="0.25">
      <c r="A58" s="254"/>
      <c r="B58" s="254"/>
      <c r="C58" s="58"/>
      <c r="D58" s="52"/>
      <c r="K58" s="3"/>
      <c r="L58" s="3"/>
      <c r="M58" s="3"/>
      <c r="R58" s="12"/>
      <c r="S58" s="12"/>
      <c r="T58" s="12"/>
      <c r="U58" s="12"/>
      <c r="V58" s="12"/>
      <c r="W58" s="12"/>
      <c r="Y58" s="12"/>
      <c r="Z58" s="12"/>
      <c r="AA58" s="12"/>
      <c r="AD58" s="13"/>
    </row>
    <row r="59" spans="1:30" ht="12" hidden="1" customHeight="1" x14ac:dyDescent="0.2">
      <c r="C59" s="52"/>
      <c r="D59" s="52"/>
      <c r="K59" s="3"/>
      <c r="L59" s="3"/>
      <c r="M59" s="3"/>
      <c r="R59" s="12"/>
      <c r="S59" s="12"/>
      <c r="T59" s="12"/>
      <c r="U59" s="12"/>
      <c r="V59" s="12"/>
      <c r="W59" s="12"/>
      <c r="Y59" s="12"/>
      <c r="Z59" s="12"/>
      <c r="AA59" s="12"/>
      <c r="AD59" s="13"/>
    </row>
    <row r="60" spans="1:30" ht="12" hidden="1" customHeight="1" x14ac:dyDescent="0.2">
      <c r="C60" s="52"/>
      <c r="D60" s="52"/>
      <c r="K60" s="3"/>
      <c r="L60" s="3"/>
      <c r="M60" s="3"/>
      <c r="R60" s="12"/>
      <c r="S60" s="12"/>
      <c r="T60" s="12"/>
      <c r="U60" s="12"/>
      <c r="V60" s="12"/>
      <c r="W60" s="12"/>
      <c r="Y60" s="12"/>
      <c r="Z60" s="12"/>
      <c r="AA60" s="12"/>
      <c r="AD60" s="13"/>
    </row>
    <row r="61" spans="1:30" ht="12" hidden="1" customHeight="1" x14ac:dyDescent="0.2">
      <c r="C61" s="52"/>
      <c r="D61" s="52"/>
      <c r="K61" s="3"/>
      <c r="L61" s="3"/>
      <c r="M61" s="3"/>
      <c r="R61" s="12"/>
      <c r="S61" s="12"/>
      <c r="T61" s="12"/>
      <c r="U61" s="12"/>
      <c r="V61" s="12"/>
      <c r="W61" s="12"/>
      <c r="Y61" s="12"/>
      <c r="Z61" s="12"/>
      <c r="AA61" s="12"/>
      <c r="AD61" s="13"/>
    </row>
    <row r="62" spans="1:30" ht="12" hidden="1" customHeight="1" x14ac:dyDescent="0.2">
      <c r="C62" s="52"/>
      <c r="D62" s="52"/>
      <c r="K62" s="3"/>
      <c r="L62" s="3"/>
      <c r="M62" s="3"/>
      <c r="R62" s="12"/>
      <c r="S62" s="12"/>
      <c r="T62" s="12"/>
      <c r="U62" s="12"/>
      <c r="V62" s="12"/>
      <c r="W62" s="12"/>
      <c r="Y62" s="12"/>
      <c r="Z62" s="12"/>
      <c r="AA62" s="12"/>
      <c r="AD62" s="13"/>
    </row>
    <row r="63" spans="1:30" ht="12" hidden="1" customHeight="1" x14ac:dyDescent="0.2">
      <c r="C63" s="52"/>
      <c r="D63" s="52"/>
      <c r="E63" s="112"/>
      <c r="F63" s="112"/>
      <c r="G63" s="96"/>
      <c r="H63" s="96"/>
      <c r="I63" s="96"/>
      <c r="J63" s="96"/>
      <c r="K63" s="96"/>
      <c r="L63" s="96"/>
      <c r="M63" s="96"/>
      <c r="R63" s="12"/>
      <c r="S63" s="12"/>
      <c r="T63" s="12"/>
      <c r="U63" s="12"/>
      <c r="V63" s="12"/>
      <c r="W63" s="12"/>
      <c r="Y63" s="12"/>
      <c r="Z63" s="12"/>
      <c r="AA63" s="12"/>
      <c r="AD63" s="13"/>
    </row>
    <row r="64" spans="1:30" ht="12" hidden="1" customHeight="1" x14ac:dyDescent="0.2">
      <c r="C64" s="52"/>
      <c r="D64" s="52"/>
      <c r="E64" s="112"/>
      <c r="F64" s="112"/>
      <c r="G64" s="96"/>
      <c r="H64" s="96"/>
      <c r="I64" s="96"/>
      <c r="J64" s="96"/>
      <c r="K64" s="96"/>
      <c r="L64" s="96"/>
      <c r="M64" s="96"/>
      <c r="R64" s="12"/>
      <c r="S64" s="12"/>
      <c r="T64" s="12"/>
      <c r="U64" s="12"/>
      <c r="V64" s="12"/>
      <c r="W64" s="12"/>
      <c r="Y64" s="12"/>
      <c r="Z64" s="12"/>
      <c r="AA64" s="12"/>
      <c r="AD64" s="13"/>
    </row>
    <row r="65" spans="1:30" ht="12" hidden="1" customHeight="1" x14ac:dyDescent="0.2">
      <c r="C65" s="52"/>
      <c r="D65" s="52"/>
      <c r="E65" s="112"/>
      <c r="F65" s="112"/>
      <c r="G65" s="96"/>
      <c r="H65" s="96"/>
      <c r="I65" s="96"/>
      <c r="J65" s="96"/>
      <c r="K65" s="96"/>
      <c r="L65" s="96"/>
      <c r="M65" s="96"/>
      <c r="R65" s="12"/>
      <c r="S65" s="12"/>
      <c r="T65" s="12"/>
      <c r="U65" s="12"/>
      <c r="V65" s="12"/>
      <c r="W65" s="12"/>
      <c r="Y65" s="12"/>
      <c r="Z65" s="12"/>
      <c r="AA65" s="12"/>
      <c r="AD65" s="13"/>
    </row>
    <row r="66" spans="1:30" ht="12" hidden="1" customHeight="1" x14ac:dyDescent="0.2">
      <c r="C66" s="52"/>
      <c r="D66" s="52"/>
      <c r="E66" s="58"/>
      <c r="F66" s="52"/>
      <c r="G66" s="52"/>
      <c r="H66" s="58"/>
      <c r="I66" s="58"/>
      <c r="J66" s="52"/>
      <c r="K66" s="58"/>
      <c r="L66" s="58"/>
      <c r="M66" s="58"/>
      <c r="R66" s="12"/>
      <c r="S66" s="12"/>
      <c r="T66" s="12"/>
      <c r="U66" s="12"/>
      <c r="V66" s="12"/>
      <c r="W66" s="12"/>
      <c r="Y66" s="12"/>
      <c r="Z66" s="12"/>
      <c r="AA66" s="12"/>
      <c r="AD66" s="13"/>
    </row>
    <row r="67" spans="1:30" ht="12" hidden="1" customHeight="1" x14ac:dyDescent="0.2">
      <c r="C67" s="52"/>
      <c r="D67" s="52"/>
      <c r="E67" s="250"/>
      <c r="F67" s="250"/>
      <c r="G67" s="253"/>
      <c r="H67" s="253"/>
      <c r="I67" s="253"/>
      <c r="J67" s="253"/>
      <c r="K67" s="253"/>
      <c r="L67" s="253"/>
      <c r="M67" s="253"/>
      <c r="R67" s="12"/>
      <c r="S67" s="12"/>
      <c r="T67" s="12"/>
      <c r="U67" s="12"/>
      <c r="V67" s="12"/>
      <c r="W67" s="12"/>
      <c r="Y67" s="12"/>
      <c r="Z67" s="12"/>
      <c r="AA67" s="12"/>
      <c r="AD67" s="13"/>
    </row>
    <row r="68" spans="1:30" ht="12" hidden="1" customHeight="1" x14ac:dyDescent="0.2">
      <c r="C68" s="52"/>
      <c r="D68" s="52"/>
      <c r="E68" s="250"/>
      <c r="F68" s="250"/>
      <c r="G68" s="253"/>
      <c r="H68" s="253"/>
      <c r="I68" s="253"/>
      <c r="J68" s="253"/>
      <c r="K68" s="253"/>
      <c r="L68" s="253"/>
      <c r="M68" s="253"/>
      <c r="R68" s="12"/>
      <c r="S68" s="12"/>
      <c r="T68" s="12"/>
      <c r="U68" s="12"/>
      <c r="V68" s="12"/>
      <c r="W68" s="12"/>
      <c r="Y68" s="12"/>
      <c r="Z68" s="12"/>
      <c r="AA68" s="12"/>
      <c r="AD68" s="13"/>
    </row>
    <row r="69" spans="1:30" ht="12" hidden="1" customHeight="1" x14ac:dyDescent="0.2">
      <c r="C69" s="52"/>
      <c r="D69" s="52"/>
      <c r="E69" s="250"/>
      <c r="F69" s="250"/>
      <c r="G69" s="253"/>
      <c r="H69" s="253"/>
      <c r="I69" s="253"/>
      <c r="J69" s="253"/>
      <c r="K69" s="253"/>
      <c r="L69" s="253"/>
      <c r="M69" s="253"/>
      <c r="R69" s="12"/>
      <c r="S69" s="12"/>
      <c r="T69" s="12"/>
      <c r="U69" s="12"/>
      <c r="V69" s="12"/>
      <c r="W69" s="12"/>
      <c r="Y69" s="12"/>
      <c r="Z69" s="12"/>
      <c r="AA69" s="12"/>
      <c r="AD69" s="13"/>
    </row>
    <row r="70" spans="1:30" ht="12" hidden="1" customHeight="1" x14ac:dyDescent="0.2">
      <c r="C70" s="52"/>
      <c r="D70" s="52"/>
      <c r="E70" s="58"/>
      <c r="F70" s="52"/>
      <c r="G70" s="52"/>
      <c r="H70" s="58"/>
      <c r="I70" s="58"/>
      <c r="J70" s="52"/>
      <c r="K70" s="58"/>
      <c r="L70" s="58"/>
      <c r="M70" s="58"/>
      <c r="R70" s="12"/>
      <c r="S70" s="12"/>
      <c r="T70" s="12"/>
      <c r="U70" s="12"/>
      <c r="V70" s="12"/>
      <c r="W70" s="12"/>
      <c r="Y70" s="12"/>
      <c r="Z70" s="12"/>
      <c r="AA70" s="12"/>
      <c r="AD70" s="13"/>
    </row>
    <row r="71" spans="1:30" ht="12" hidden="1" customHeight="1" thickBot="1" x14ac:dyDescent="0.25">
      <c r="A71" s="113"/>
      <c r="B71" s="113"/>
      <c r="C71" s="58"/>
      <c r="D71" s="52"/>
      <c r="E71" s="250"/>
      <c r="F71" s="250"/>
      <c r="G71" s="253"/>
      <c r="H71" s="253"/>
      <c r="I71" s="253"/>
      <c r="J71" s="253"/>
      <c r="K71" s="253"/>
      <c r="L71" s="253"/>
      <c r="M71" s="253"/>
      <c r="R71" s="12"/>
      <c r="S71" s="12"/>
      <c r="T71" s="12"/>
      <c r="U71" s="12"/>
      <c r="V71" s="12"/>
      <c r="W71" s="12"/>
      <c r="Y71" s="12"/>
      <c r="Z71" s="12"/>
      <c r="AA71" s="12"/>
      <c r="AD71" s="13"/>
    </row>
    <row r="72" spans="1:30" ht="12" hidden="1" customHeight="1" thickTop="1" thickBot="1" x14ac:dyDescent="0.25">
      <c r="A72" s="52"/>
      <c r="B72" s="52"/>
      <c r="C72" s="52"/>
      <c r="D72" s="52"/>
      <c r="E72" s="250"/>
      <c r="F72" s="250"/>
      <c r="G72" s="253"/>
      <c r="H72" s="253"/>
      <c r="I72" s="253"/>
      <c r="J72" s="253"/>
      <c r="K72" s="253"/>
      <c r="L72" s="253"/>
      <c r="M72" s="253"/>
      <c r="R72" s="12"/>
      <c r="S72" s="12"/>
      <c r="T72" s="12"/>
      <c r="U72" s="12"/>
      <c r="V72" s="12"/>
      <c r="W72" s="12"/>
      <c r="Y72" s="12"/>
      <c r="Z72" s="12"/>
      <c r="AA72" s="12"/>
      <c r="AD72" s="13"/>
    </row>
    <row r="73" spans="1:30" ht="12" hidden="1" customHeight="1" thickTop="1" x14ac:dyDescent="0.2">
      <c r="A73" s="264"/>
      <c r="B73" s="264"/>
      <c r="C73" s="52"/>
      <c r="D73" s="52"/>
      <c r="E73" s="250"/>
      <c r="F73" s="250"/>
      <c r="G73" s="253"/>
      <c r="H73" s="253"/>
      <c r="I73" s="253"/>
      <c r="J73" s="253"/>
      <c r="K73" s="253"/>
      <c r="L73" s="253"/>
      <c r="M73" s="253"/>
      <c r="R73" s="12"/>
      <c r="S73" s="12"/>
      <c r="T73" s="12"/>
      <c r="U73" s="12"/>
      <c r="V73" s="12"/>
      <c r="W73" s="12"/>
      <c r="Y73" s="12"/>
      <c r="Z73" s="12"/>
      <c r="AA73" s="12"/>
      <c r="AD73" s="13"/>
    </row>
    <row r="74" spans="1:30" ht="12" hidden="1" customHeight="1" thickBot="1" x14ac:dyDescent="0.25">
      <c r="A74" s="265"/>
      <c r="B74" s="265"/>
      <c r="C74" s="58"/>
      <c r="D74" s="52"/>
      <c r="E74" s="52"/>
      <c r="F74" s="52"/>
      <c r="G74" s="52"/>
      <c r="H74" s="52"/>
      <c r="I74" s="52"/>
      <c r="J74" s="52"/>
      <c r="K74" s="58"/>
      <c r="L74" s="58"/>
      <c r="M74" s="58"/>
      <c r="R74" s="12"/>
      <c r="S74" s="12"/>
      <c r="T74" s="12"/>
      <c r="U74" s="12"/>
      <c r="V74" s="12"/>
      <c r="W74" s="12"/>
      <c r="Y74" s="12"/>
      <c r="Z74" s="12"/>
      <c r="AA74" s="12"/>
      <c r="AD74" s="13"/>
    </row>
    <row r="75" spans="1:30" ht="12" hidden="1" customHeight="1" thickTop="1" x14ac:dyDescent="0.2">
      <c r="A75" s="52"/>
      <c r="B75" s="52"/>
      <c r="C75" s="52"/>
      <c r="D75" s="52"/>
      <c r="E75" s="58"/>
      <c r="F75" s="52"/>
      <c r="G75" s="52"/>
      <c r="H75" s="58"/>
      <c r="I75" s="58"/>
      <c r="J75" s="52"/>
      <c r="K75" s="58"/>
      <c r="L75" s="58"/>
      <c r="M75" s="58"/>
      <c r="R75" s="12"/>
      <c r="S75" s="12"/>
      <c r="T75" s="12"/>
      <c r="U75" s="12"/>
      <c r="V75" s="12"/>
      <c r="W75" s="12"/>
      <c r="Y75" s="12"/>
      <c r="Z75" s="12"/>
      <c r="AA75" s="12"/>
      <c r="AD75" s="13"/>
    </row>
    <row r="76" spans="1:30" ht="12" hidden="1" customHeight="1" x14ac:dyDescent="0.2">
      <c r="A76" s="52"/>
      <c r="B76" s="52"/>
      <c r="C76" s="52"/>
      <c r="D76" s="52"/>
      <c r="E76" s="58"/>
      <c r="F76" s="52"/>
      <c r="G76" s="52"/>
      <c r="H76" s="58"/>
      <c r="I76" s="58"/>
      <c r="J76" s="52"/>
      <c r="K76" s="58"/>
      <c r="L76" s="58"/>
      <c r="M76" s="58"/>
      <c r="R76" s="12"/>
      <c r="S76" s="12"/>
      <c r="T76" s="12"/>
      <c r="U76" s="12"/>
      <c r="V76" s="12"/>
      <c r="W76" s="12"/>
      <c r="Y76" s="12"/>
      <c r="Z76" s="12"/>
      <c r="AA76" s="12"/>
      <c r="AD76" s="13"/>
    </row>
    <row r="77" spans="1:30" ht="12" hidden="1" customHeight="1" x14ac:dyDescent="0.2">
      <c r="A77" s="52"/>
      <c r="B77" s="52"/>
      <c r="C77" s="52"/>
      <c r="D77" s="52"/>
      <c r="E77" s="58"/>
      <c r="F77" s="52"/>
      <c r="G77" s="52"/>
      <c r="H77" s="58"/>
      <c r="I77" s="58"/>
      <c r="J77" s="52"/>
      <c r="K77" s="58"/>
      <c r="L77" s="58"/>
      <c r="M77" s="58"/>
      <c r="R77" s="12"/>
      <c r="S77" s="12"/>
      <c r="T77" s="12"/>
      <c r="U77" s="12"/>
      <c r="V77" s="12"/>
      <c r="W77" s="12"/>
      <c r="Y77" s="12"/>
      <c r="Z77" s="12"/>
      <c r="AA77" s="12"/>
      <c r="AD77" s="13"/>
    </row>
    <row r="78" spans="1:30" ht="12" hidden="1" customHeight="1" x14ac:dyDescent="0.2">
      <c r="A78" s="52"/>
      <c r="B78" s="52"/>
      <c r="C78" s="52"/>
      <c r="D78" s="52"/>
      <c r="E78" s="58"/>
      <c r="F78" s="52"/>
      <c r="G78" s="52"/>
      <c r="H78" s="58"/>
      <c r="I78" s="58"/>
      <c r="J78" s="52"/>
      <c r="K78" s="58"/>
      <c r="L78" s="58"/>
      <c r="M78" s="58"/>
      <c r="R78" s="12"/>
      <c r="S78" s="12"/>
      <c r="T78" s="12"/>
      <c r="U78" s="12"/>
      <c r="V78" s="12"/>
      <c r="W78" s="12"/>
      <c r="Y78" s="12"/>
      <c r="Z78" s="12"/>
      <c r="AA78" s="12"/>
      <c r="AD78" s="13"/>
    </row>
    <row r="79" spans="1:30" ht="12" customHeight="1" thickTop="1" x14ac:dyDescent="0.2">
      <c r="A79" s="52"/>
      <c r="B79" s="52"/>
      <c r="C79" s="52"/>
      <c r="D79" s="52"/>
      <c r="E79" s="58"/>
      <c r="F79" s="52"/>
      <c r="G79" s="52"/>
      <c r="H79" s="58"/>
      <c r="I79" s="58"/>
      <c r="J79" s="52"/>
      <c r="K79" s="58"/>
      <c r="L79" s="58"/>
      <c r="M79" s="58"/>
      <c r="R79" s="12"/>
      <c r="S79" s="12"/>
      <c r="T79" s="12"/>
      <c r="U79" s="12"/>
      <c r="V79" s="12"/>
      <c r="W79" s="12"/>
      <c r="Y79" s="12"/>
      <c r="Z79" s="12"/>
      <c r="AA79" s="12"/>
      <c r="AD79" s="13"/>
    </row>
    <row r="80" spans="1:30" ht="12" hidden="1" customHeight="1" x14ac:dyDescent="0.2">
      <c r="D80" s="52"/>
      <c r="E80" s="58"/>
      <c r="F80" s="52"/>
      <c r="G80" s="52"/>
      <c r="H80" s="58"/>
      <c r="I80" s="58"/>
      <c r="J80" s="52"/>
      <c r="K80" s="58"/>
      <c r="L80" s="58"/>
      <c r="M80" s="58"/>
      <c r="R80" s="12"/>
      <c r="S80" s="12"/>
      <c r="T80" s="12"/>
      <c r="U80" s="12"/>
      <c r="V80" s="12"/>
      <c r="W80" s="12"/>
      <c r="Y80" s="12"/>
      <c r="Z80" s="12"/>
      <c r="AA80" s="12"/>
      <c r="AD80" s="13"/>
    </row>
    <row r="81" spans="4:30" ht="12" hidden="1" customHeight="1" x14ac:dyDescent="0.2">
      <c r="D81" s="52"/>
      <c r="E81" s="58"/>
      <c r="F81" s="52"/>
      <c r="G81" s="52"/>
      <c r="H81" s="58"/>
      <c r="I81" s="58"/>
      <c r="J81" s="52"/>
      <c r="K81" s="58"/>
      <c r="L81" s="58"/>
      <c r="M81" s="58"/>
      <c r="R81" s="12"/>
      <c r="S81" s="12"/>
      <c r="T81" s="12"/>
      <c r="U81" s="12"/>
      <c r="V81" s="12"/>
      <c r="W81" s="12"/>
      <c r="Y81" s="12"/>
      <c r="Z81" s="12"/>
      <c r="AA81" s="12"/>
      <c r="AD81" s="13"/>
    </row>
    <row r="82" spans="4:30" ht="12" hidden="1" customHeight="1" x14ac:dyDescent="0.2"/>
  </sheetData>
  <sheetProtection sheet="1" objects="1" scenarios="1"/>
  <mergeCells count="36">
    <mergeCell ref="A57:B57"/>
    <mergeCell ref="A58:B58"/>
    <mergeCell ref="A3:M3"/>
    <mergeCell ref="A27:M27"/>
    <mergeCell ref="A1:M1"/>
    <mergeCell ref="A5:B5"/>
    <mergeCell ref="A6:B6"/>
    <mergeCell ref="A7:B7"/>
    <mergeCell ref="A8:B8"/>
    <mergeCell ref="A9:B9"/>
    <mergeCell ref="A11:B23"/>
    <mergeCell ref="E56:M56"/>
    <mergeCell ref="A47:B47"/>
    <mergeCell ref="E29:M34"/>
    <mergeCell ref="E40:M42"/>
    <mergeCell ref="E44:M44"/>
    <mergeCell ref="A55:B55"/>
    <mergeCell ref="A56:B56"/>
    <mergeCell ref="A50:B50"/>
    <mergeCell ref="A51:B51"/>
    <mergeCell ref="A45:B45"/>
    <mergeCell ref="A46:B46"/>
    <mergeCell ref="A48:B48"/>
    <mergeCell ref="A49:B49"/>
    <mergeCell ref="A52:B52"/>
    <mergeCell ref="A29:B42"/>
    <mergeCell ref="A54:B54"/>
    <mergeCell ref="E47:M47"/>
    <mergeCell ref="E50:M50"/>
    <mergeCell ref="E53:M53"/>
    <mergeCell ref="A53:B53"/>
    <mergeCell ref="E71:F73"/>
    <mergeCell ref="G71:M73"/>
    <mergeCell ref="A73:B74"/>
    <mergeCell ref="E67:F69"/>
    <mergeCell ref="G67:M69"/>
  </mergeCells>
  <conditionalFormatting sqref="A27:XFD27">
    <cfRule type="expression" dxfId="5" priority="2">
      <formula>$M$2="Rapide"</formula>
    </cfRule>
  </conditionalFormatting>
  <conditionalFormatting sqref="O27:W27">
    <cfRule type="expression" dxfId="4" priority="3">
      <formula>$M$2="Approfondie"</formula>
    </cfRule>
  </conditionalFormatting>
  <dataValidations count="13">
    <dataValidation type="textLength" allowBlank="1" showInputMessage="1" showErrorMessage="1" prompt="Rédiger ici une idée de vision en utilisant un maximum de 170 caractères." sqref="G71" xr:uid="{D0F8E7ED-8750-4D5F-B4E9-2A029EAE74C3}">
      <formula1>0</formula1>
      <formula2>170</formula2>
    </dataValidation>
    <dataValidation type="list" allowBlank="1" showInputMessage="1" showErrorMessage="1" prompt="Choisir une date dans 5 ans ou selon ce qui est le plus pertinent pour l'exploitation" sqref="M36" xr:uid="{068FEBBF-7BB7-4255-801E-B8A36EC454AF}">
      <formula1>Liste_années_vision</formula1>
    </dataValidation>
    <dataValidation type="textLength" allowBlank="1" showInputMessage="1" showErrorMessage="1" sqref="B54" xr:uid="{99E01224-7119-41C1-A88C-9E380C3FE9AA}">
      <formula1>0</formula1>
      <formula2>50</formula2>
    </dataValidation>
    <dataValidation type="textLength" allowBlank="1" showInputMessage="1" showErrorMessage="1" prompt="Saisissez un texte de max. 50 caractères" sqref="R23:T26 T15:T19 P6:P8 S13:S19 S6:S9 R5:R10 T5:T10 R15:R19 P13:P18" xr:uid="{4336B09D-80A8-4CC0-B682-98AEDD9A08E2}">
      <formula1>0</formula1>
      <formula2>50</formula2>
    </dataValidation>
    <dataValidation type="list" allowBlank="1" showInputMessage="1" showErrorMessage="1" prompt="Dans cette colonne, saisissez une fois chacun des chiffres suivant : 1, 2, 3, 4._x000a_Si la cellule s'affiche en rouge, cela signifie que vous avez saisis plusieurs fois le même chiffre." sqref="K74 M74 M52 M43 K43 K52" xr:uid="{0DE03B35-994E-457A-93E3-91D20A8DDF30}">
      <formula1>"1,2,3,4"</formula1>
    </dataValidation>
    <dataValidation type="list" allowBlank="1" showInputMessage="1" showErrorMessage="1" prompt="Si le texte à droite est pertinent pour vous, sélectionner une option. _x000a_Si non, laisser vide." sqref="C35" xr:uid="{DF28C852-C4B5-4D87-B313-492107CEC453}">
      <formula1>"Facile,Assez facile,Plutôt difficile, Difficile"</formula1>
    </dataValidation>
    <dataValidation type="list" allowBlank="1" showInputMessage="1" showErrorMessage="1" prompt="Si le texte à droite est pertinent pour vous, sélectionner une option. _x000a_Si non, laisser vide." sqref="B50:B51 B46" xr:uid="{A80409A4-9078-482A-9390-A6A160C60FDB}">
      <formula1>"Elevée,Plutôt élevée,Existante,Plutôt faible,Très faible"</formula1>
    </dataValidation>
    <dataValidation allowBlank="1" showInputMessage="1" showErrorMessage="1" prompt="Saisie libre" sqref="A47 A52" xr:uid="{AE5F8AB5-79A1-4405-8FA7-3DC92BCA904A}"/>
    <dataValidation type="list" allowBlank="1" showInputMessage="1" showErrorMessage="1" prompt="Si le texte à droite est pertinent pour vous, sélectionner une option. _x000a_Si non, laisser vide." sqref="C39" xr:uid="{8EF05A16-5EEB-4448-8045-50DF0CF48925}">
      <formula1>"Très bonne,Plutôt bonne,Plutôt faible,Faible"</formula1>
    </dataValidation>
    <dataValidation type="list" allowBlank="1" showInputMessage="1" showErrorMessage="1" prompt="Pour chaque ligne dont les cellules sont en jaune, saisissez un x dans la colonne la plus adaptée : _x000a_-- : importante menace_x000a_- : légère menace_x000a_0 : neutre_x000a_+ : légère opportunité_x000a_++ : importante opportunité" sqref="H75:I81 E75:E81 H72:I73 E72:E73 H63:I70 E63:E70" xr:uid="{0C12E070-136E-4444-B55D-C14A1ADA4A5A}">
      <formula1>"x"</formula1>
    </dataValidation>
    <dataValidation type="list" allowBlank="1" showInputMessage="1" showErrorMessage="1" prompt="Dans cette colonne, saisissez une fois chacun des chiffres suivant : 1, 2, 3._x000a_Si la cellule s'affiche en rouge, cela signifie que vous avez saisis plusieurs fois le même chiffre." sqref="K75:K81 M75:M81 K72:K73 M72:M73 K63:K70 M63:M70" xr:uid="{A1952A67-051B-4DFA-8722-A24B3C7FEA67}">
      <formula1>"1,2,3,4"</formula1>
    </dataValidation>
    <dataValidation type="list" allowBlank="1" showInputMessage="1" showErrorMessage="1" prompt="Saisir un chiffre de 1 à 5 unique" sqref="M45 M48 M51 M54 M57" xr:uid="{5DBF2F69-931F-4571-8400-44019D8794A5}">
      <formula1>"1,2,3,4,5"</formula1>
    </dataValidation>
    <dataValidation allowBlank="1" showInputMessage="1" showErrorMessage="1" prompt="Saisir un objectif de maximum 60 caractères" sqref="E44:M44 E47:M47 E50:M50 E53:M53 E56:M56" xr:uid="{8B92FEC1-9B5C-4CD6-8310-57577985F858}"/>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4 Que voulons-nous atteindre ?&amp;R&amp;D</oddFooter>
  </headerFooter>
  <rowBreaks count="1" manualBreakCount="1">
    <brk id="2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0876E-4FB9-4444-B3D3-75DABC257B9D}">
  <dimension ref="A1:AM82"/>
  <sheetViews>
    <sheetView showGridLines="0" workbookViewId="0">
      <selection activeCell="E33" sqref="E33:M33"/>
    </sheetView>
  </sheetViews>
  <sheetFormatPr baseColWidth="10" defaultColWidth="0" defaultRowHeight="0" customHeight="1" zeroHeight="1" x14ac:dyDescent="0.2"/>
  <cols>
    <col min="1" max="1" width="52" style="3" customWidth="1"/>
    <col min="2" max="2" width="17.140625" style="3" customWidth="1"/>
    <col min="3" max="3" width="17.85546875" style="3" customWidth="1"/>
    <col min="4" max="4" width="0.7109375" style="3" customWidth="1"/>
    <col min="5" max="9" width="4.85546875" style="3" customWidth="1"/>
    <col min="10" max="10" width="0.7109375" style="3" customWidth="1"/>
    <col min="11" max="11" width="13" style="12" customWidth="1"/>
    <col min="12" max="12" width="0.7109375" style="12" customWidth="1"/>
    <col min="13" max="13" width="15.28515625" style="12" customWidth="1"/>
    <col min="14" max="14" width="0.7109375" style="3" customWidth="1"/>
    <col min="15" max="15" width="4.42578125" style="3" hidden="1" customWidth="1"/>
    <col min="16" max="16" width="94.85546875" style="3" hidden="1" customWidth="1"/>
    <col min="17" max="17" width="1.42578125" style="3" hidden="1" customWidth="1"/>
    <col min="18" max="18" width="10.85546875" style="3" hidden="1" customWidth="1"/>
    <col min="19" max="19" width="56.42578125" style="3" hidden="1" customWidth="1"/>
    <col min="20" max="23" width="10.85546875" style="3" hidden="1" customWidth="1"/>
    <col min="24" max="24" width="2.85546875" style="3" hidden="1" customWidth="1"/>
    <col min="25" max="27" width="10.85546875" style="3" hidden="1" customWidth="1"/>
    <col min="28" max="28" width="2.85546875" style="3" hidden="1" customWidth="1"/>
    <col min="29" max="29" width="8.140625" style="3" hidden="1" customWidth="1"/>
    <col min="30" max="32" width="13.28515625" style="10" hidden="1" customWidth="1"/>
    <col min="33" max="33" width="63.5703125" style="3" hidden="1" customWidth="1"/>
    <col min="34" max="36" width="8.140625" style="3" hidden="1" customWidth="1"/>
    <col min="37" max="37" width="55.140625" style="3" hidden="1" customWidth="1"/>
    <col min="38" max="16384" width="8.140625" style="3" hidden="1"/>
  </cols>
  <sheetData>
    <row r="1" spans="1:39" customFormat="1" ht="26.25" customHeight="1" x14ac:dyDescent="0.45">
      <c r="A1" s="266" t="s">
        <v>436</v>
      </c>
      <c r="B1" s="266"/>
      <c r="C1" s="266"/>
      <c r="D1" s="266"/>
      <c r="E1" s="266"/>
      <c r="F1" s="266"/>
      <c r="G1" s="266"/>
      <c r="H1" s="266"/>
      <c r="I1" s="266"/>
      <c r="J1" s="266"/>
      <c r="K1" s="266"/>
      <c r="L1" s="266"/>
      <c r="M1" s="266"/>
      <c r="N1" s="17"/>
      <c r="P1" s="3"/>
      <c r="AD1" s="5"/>
      <c r="AE1" s="5"/>
      <c r="AF1" s="5"/>
    </row>
    <row r="2" spans="1:39" s="6" customFormat="1" ht="4.5" customHeight="1" x14ac:dyDescent="0.25">
      <c r="C2" s="20"/>
      <c r="D2" s="20"/>
      <c r="E2" s="20"/>
      <c r="F2" s="20"/>
      <c r="G2" s="20"/>
      <c r="H2" s="20"/>
      <c r="I2" s="20"/>
      <c r="J2" s="20"/>
      <c r="K2" s="20"/>
      <c r="L2" s="20"/>
      <c r="M2" s="20"/>
      <c r="N2" s="21"/>
      <c r="P2" s="20"/>
      <c r="AD2" s="22"/>
      <c r="AE2" s="22"/>
      <c r="AF2" s="22"/>
    </row>
    <row r="3" spans="1:39" customFormat="1" ht="18.75" hidden="1" x14ac:dyDescent="0.3">
      <c r="A3" s="228" t="s">
        <v>309</v>
      </c>
      <c r="B3" s="228"/>
      <c r="C3" s="228"/>
      <c r="D3" s="228"/>
      <c r="E3" s="228"/>
      <c r="F3" s="228"/>
      <c r="G3" s="228"/>
      <c r="H3" s="228"/>
      <c r="I3" s="228"/>
      <c r="J3" s="228"/>
      <c r="K3" s="228"/>
      <c r="L3" s="228"/>
      <c r="M3" s="228"/>
      <c r="N3" s="17"/>
      <c r="P3" s="2"/>
      <c r="S3" s="2"/>
      <c r="AD3" s="5"/>
      <c r="AE3" s="5"/>
      <c r="AF3" s="5"/>
    </row>
    <row r="4" spans="1:39" customFormat="1" ht="15.75" customHeight="1" thickBot="1" x14ac:dyDescent="0.3">
      <c r="A4" s="48" t="s">
        <v>437</v>
      </c>
      <c r="B4" s="49"/>
      <c r="H4" s="1"/>
      <c r="N4" s="17"/>
      <c r="P4" s="14"/>
      <c r="R4" s="105" t="s">
        <v>433</v>
      </c>
      <c r="S4" s="14"/>
      <c r="AD4" s="5"/>
      <c r="AE4" s="5"/>
      <c r="AF4" s="5"/>
      <c r="AG4" s="3"/>
      <c r="AJ4" s="3"/>
      <c r="AK4" s="3"/>
    </row>
    <row r="5" spans="1:39" customFormat="1" ht="15.75" customHeight="1" thickBot="1" x14ac:dyDescent="0.3">
      <c r="A5" s="224" t="str">
        <f>IFERROR(VLOOKUP(R5,$R$44:$S$56,2,FALSE),"")</f>
        <v/>
      </c>
      <c r="B5" s="225"/>
      <c r="N5" s="17"/>
      <c r="P5" s="14"/>
      <c r="Q5" s="3"/>
      <c r="R5" s="105">
        <v>1</v>
      </c>
      <c r="S5" s="14"/>
      <c r="AD5" s="5"/>
      <c r="AE5" s="5"/>
      <c r="AF5" s="26"/>
      <c r="AG5" s="2"/>
      <c r="AH5" s="3"/>
      <c r="AI5" s="3"/>
      <c r="AJ5" s="2"/>
    </row>
    <row r="6" spans="1:39" customFormat="1" ht="15.75" customHeight="1" thickBot="1" x14ac:dyDescent="0.3">
      <c r="A6" s="224" t="str">
        <f>IFERROR(VLOOKUP(R6,$R$44:$S$56,2,FALSE),"")</f>
        <v/>
      </c>
      <c r="B6" s="225"/>
      <c r="N6" s="17"/>
      <c r="Q6" s="3"/>
      <c r="R6" s="105">
        <v>2</v>
      </c>
      <c r="AD6" s="5"/>
      <c r="AE6" s="5"/>
      <c r="AF6" s="26"/>
      <c r="AG6" s="93"/>
      <c r="AH6" s="3"/>
      <c r="AI6" s="3"/>
      <c r="AJ6" s="26"/>
      <c r="AK6" s="20"/>
    </row>
    <row r="7" spans="1:39" customFormat="1" ht="15.75" customHeight="1" thickBot="1" x14ac:dyDescent="0.3">
      <c r="A7" s="224" t="str">
        <f>IFERROR(VLOOKUP(R7,$R$44:$S$56,2,FALSE),"")</f>
        <v/>
      </c>
      <c r="B7" s="225"/>
      <c r="N7" s="17"/>
      <c r="Q7" s="3"/>
      <c r="R7" s="105">
        <v>3</v>
      </c>
      <c r="U7" s="2"/>
      <c r="Y7" s="2"/>
      <c r="AD7" s="5"/>
      <c r="AE7" s="5"/>
      <c r="AF7" s="26"/>
      <c r="AG7" s="93"/>
      <c r="AH7" s="3"/>
      <c r="AI7" s="3"/>
      <c r="AJ7" s="26"/>
      <c r="AK7" s="20"/>
      <c r="AL7" s="3"/>
      <c r="AM7" s="3"/>
    </row>
    <row r="8" spans="1:39" customFormat="1" ht="15" customHeight="1" x14ac:dyDescent="0.25">
      <c r="A8" s="106"/>
      <c r="B8" s="106"/>
      <c r="N8" s="17"/>
      <c r="Q8" s="3"/>
      <c r="R8" s="105">
        <v>4</v>
      </c>
      <c r="AD8" s="5"/>
      <c r="AE8" s="5"/>
      <c r="AF8" s="10"/>
      <c r="AG8" s="93"/>
      <c r="AH8" s="3"/>
      <c r="AI8" s="3"/>
      <c r="AJ8" s="26"/>
      <c r="AK8" s="20"/>
      <c r="AL8" s="3"/>
      <c r="AM8" s="3"/>
    </row>
    <row r="9" spans="1:39" customFormat="1" ht="15.75" customHeight="1" x14ac:dyDescent="0.25">
      <c r="A9" s="247" t="s">
        <v>445</v>
      </c>
      <c r="B9" s="247"/>
      <c r="N9" s="17"/>
      <c r="Q9" s="3"/>
      <c r="R9" s="105">
        <v>5</v>
      </c>
      <c r="AD9" s="5"/>
      <c r="AE9" s="5"/>
      <c r="AF9" s="10"/>
      <c r="AG9" s="3"/>
      <c r="AH9" s="3"/>
      <c r="AI9" s="3"/>
      <c r="AJ9" s="26"/>
      <c r="AK9" s="20"/>
      <c r="AL9" s="3"/>
      <c r="AM9" s="3"/>
    </row>
    <row r="10" spans="1:39" customFormat="1" ht="15.75" customHeight="1" x14ac:dyDescent="0.25">
      <c r="A10" s="247"/>
      <c r="B10" s="247"/>
      <c r="N10" s="17"/>
      <c r="P10" s="2"/>
      <c r="Q10" s="3"/>
      <c r="S10" s="2"/>
      <c r="AD10" s="5"/>
      <c r="AE10" s="5"/>
      <c r="AF10" s="10"/>
      <c r="AG10" s="3"/>
      <c r="AH10" s="3"/>
      <c r="AI10" s="3"/>
      <c r="AJ10" s="3"/>
      <c r="AK10" s="3"/>
      <c r="AL10" s="3"/>
      <c r="AM10" s="3"/>
    </row>
    <row r="11" spans="1:39" customFormat="1" ht="15.75" customHeight="1" x14ac:dyDescent="0.25">
      <c r="A11" s="247"/>
      <c r="B11" s="247"/>
      <c r="N11" s="17"/>
      <c r="P11" s="14"/>
      <c r="Q11" s="3"/>
      <c r="S11" s="14"/>
      <c r="AD11" s="5"/>
      <c r="AE11" s="5"/>
      <c r="AF11" s="10"/>
      <c r="AG11" s="3"/>
      <c r="AH11" s="3"/>
      <c r="AI11" s="3"/>
      <c r="AJ11" s="3"/>
      <c r="AK11" s="3"/>
      <c r="AL11" s="3"/>
      <c r="AM11" s="3"/>
    </row>
    <row r="12" spans="1:39" customFormat="1" ht="15.75" customHeight="1" x14ac:dyDescent="0.25">
      <c r="A12" s="247"/>
      <c r="B12" s="247"/>
      <c r="N12" s="17"/>
      <c r="P12" s="14"/>
      <c r="Q12" s="3"/>
      <c r="S12" s="14"/>
      <c r="AD12" s="5"/>
      <c r="AE12" s="5"/>
      <c r="AF12" s="10"/>
      <c r="AG12" s="2"/>
      <c r="AH12" s="3"/>
      <c r="AI12" s="3"/>
      <c r="AJ12" s="2"/>
      <c r="AL12" s="3"/>
      <c r="AM12" s="3"/>
    </row>
    <row r="13" spans="1:39" customFormat="1" ht="15.75" customHeight="1" x14ac:dyDescent="0.25">
      <c r="A13" s="247"/>
      <c r="B13" s="247"/>
      <c r="N13" s="17"/>
      <c r="AD13" s="5"/>
      <c r="AE13" s="5"/>
      <c r="AF13" s="26"/>
      <c r="AG13" s="93"/>
      <c r="AJ13" s="26"/>
      <c r="AK13" s="20"/>
      <c r="AL13" s="3"/>
      <c r="AM13" s="3"/>
    </row>
    <row r="14" spans="1:39" customFormat="1" ht="15.75" customHeight="1" x14ac:dyDescent="0.25">
      <c r="A14" s="247"/>
      <c r="B14" s="247"/>
      <c r="N14" s="17"/>
      <c r="AD14" s="5"/>
      <c r="AE14" s="5"/>
      <c r="AF14" s="26"/>
      <c r="AG14" s="93"/>
      <c r="AJ14" s="26"/>
      <c r="AK14" s="20"/>
      <c r="AL14" s="3"/>
      <c r="AM14" s="3"/>
    </row>
    <row r="15" spans="1:39" customFormat="1" ht="15.75" customHeight="1" x14ac:dyDescent="0.25">
      <c r="A15" s="247"/>
      <c r="B15" s="247"/>
      <c r="N15" s="17"/>
      <c r="U15" s="2"/>
      <c r="Y15" s="2"/>
      <c r="AD15" s="5"/>
      <c r="AE15" s="5"/>
      <c r="AF15" s="26"/>
      <c r="AG15" s="93"/>
      <c r="AJ15" s="26"/>
      <c r="AK15" s="20"/>
      <c r="AL15" s="3"/>
      <c r="AM15" s="3"/>
    </row>
    <row r="16" spans="1:39" customFormat="1" ht="15" x14ac:dyDescent="0.25">
      <c r="A16" s="247"/>
      <c r="B16" s="247"/>
      <c r="N16" s="17"/>
      <c r="U16" s="2"/>
      <c r="Y16" s="2"/>
      <c r="AD16" s="5"/>
      <c r="AE16" s="5"/>
      <c r="AF16" s="26"/>
      <c r="AG16" s="20"/>
      <c r="AJ16" s="26"/>
      <c r="AK16" s="20"/>
      <c r="AL16" s="3"/>
      <c r="AM16" s="3"/>
    </row>
    <row r="17" spans="1:37" customFormat="1" ht="15" customHeight="1" x14ac:dyDescent="0.25">
      <c r="A17" s="106"/>
      <c r="B17" s="106"/>
      <c r="N17" s="17"/>
      <c r="AD17" s="5"/>
      <c r="AE17" s="5"/>
      <c r="AF17" s="26"/>
      <c r="AG17" s="20"/>
    </row>
    <row r="18" spans="1:37" customFormat="1" ht="15.75" customHeight="1" x14ac:dyDescent="0.25">
      <c r="A18" s="106"/>
      <c r="B18" s="106"/>
      <c r="N18" s="17"/>
      <c r="AD18" s="5"/>
      <c r="AE18" s="5"/>
      <c r="AF18" s="26"/>
      <c r="AG18" s="20"/>
    </row>
    <row r="19" spans="1:37" customFormat="1" ht="15.75" hidden="1" customHeight="1" x14ac:dyDescent="0.25">
      <c r="A19" s="106"/>
      <c r="B19" s="106"/>
      <c r="N19" s="17"/>
      <c r="P19" s="3"/>
      <c r="AD19" s="5"/>
      <c r="AE19" s="5"/>
      <c r="AF19" s="10"/>
      <c r="AG19" s="3"/>
    </row>
    <row r="20" spans="1:37" customFormat="1" ht="15.75" hidden="1" customHeight="1" x14ac:dyDescent="0.25">
      <c r="A20" s="106"/>
      <c r="B20" s="106"/>
      <c r="C20" s="3"/>
      <c r="D20" s="3"/>
      <c r="E20" s="3"/>
      <c r="F20" s="3"/>
      <c r="I20" s="3"/>
      <c r="J20" s="3"/>
      <c r="K20" s="12"/>
      <c r="L20" s="12"/>
      <c r="M20" s="12"/>
      <c r="N20" s="17"/>
      <c r="P20" s="3"/>
      <c r="AD20" s="5"/>
      <c r="AE20" s="5"/>
      <c r="AF20" s="10"/>
      <c r="AG20" s="3"/>
    </row>
    <row r="21" spans="1:37" customFormat="1" ht="15.75" hidden="1" customHeight="1" x14ac:dyDescent="0.25">
      <c r="A21" s="106"/>
      <c r="B21" s="106"/>
      <c r="C21" s="3"/>
      <c r="D21" s="3"/>
      <c r="E21" s="3"/>
      <c r="F21" s="3"/>
      <c r="I21" s="3"/>
      <c r="J21" s="3"/>
      <c r="K21" s="1"/>
      <c r="L21" s="1"/>
      <c r="M21" s="1"/>
      <c r="N21" s="17"/>
      <c r="P21" s="3"/>
      <c r="AD21" s="5"/>
      <c r="AE21" s="5"/>
      <c r="AF21" s="10"/>
      <c r="AG21" s="3"/>
    </row>
    <row r="22" spans="1:37" customFormat="1" ht="15.75" hidden="1" customHeight="1" x14ac:dyDescent="0.25">
      <c r="A22" s="106"/>
      <c r="B22" s="106"/>
      <c r="D22" s="3"/>
      <c r="E22" s="3"/>
      <c r="F22" s="3"/>
      <c r="G22" s="3"/>
      <c r="H22" s="3"/>
      <c r="I22" s="3"/>
      <c r="J22" s="3"/>
      <c r="K22" s="12"/>
      <c r="L22" s="12"/>
      <c r="M22" s="12"/>
      <c r="N22" s="17"/>
      <c r="P22" s="3"/>
      <c r="AD22" s="5"/>
      <c r="AE22" s="5"/>
      <c r="AF22" s="10"/>
      <c r="AG22" s="3"/>
    </row>
    <row r="23" spans="1:37" customFormat="1" ht="28.5" customHeight="1" x14ac:dyDescent="0.25">
      <c r="A23" s="106"/>
      <c r="B23" s="106"/>
      <c r="E23" s="3"/>
      <c r="F23" s="3"/>
      <c r="I23" s="3"/>
      <c r="J23" s="3"/>
      <c r="K23" s="12"/>
      <c r="N23" s="17"/>
      <c r="P23" s="3"/>
      <c r="U23" s="2"/>
      <c r="Y23" s="2"/>
      <c r="AD23" s="5"/>
      <c r="AE23" s="5"/>
      <c r="AF23" s="10"/>
      <c r="AG23" s="3"/>
    </row>
    <row r="24" spans="1:37" customFormat="1" ht="15.75" hidden="1" customHeight="1" x14ac:dyDescent="0.25">
      <c r="A24" s="3"/>
      <c r="B24" s="3"/>
      <c r="E24" s="3"/>
      <c r="F24" s="3"/>
      <c r="I24" s="1"/>
      <c r="K24" s="12"/>
      <c r="N24" s="17"/>
      <c r="P24" s="3"/>
      <c r="AD24" s="5"/>
      <c r="AE24" s="5"/>
      <c r="AF24" s="10"/>
      <c r="AG24" s="3"/>
    </row>
    <row r="25" spans="1:37" customFormat="1" ht="15.75" hidden="1" customHeight="1" x14ac:dyDescent="0.25">
      <c r="A25" s="3"/>
      <c r="B25" s="3"/>
      <c r="E25" s="3"/>
      <c r="F25" s="3"/>
      <c r="N25" s="17"/>
      <c r="P25" s="3"/>
      <c r="AD25" s="5"/>
      <c r="AE25" s="5"/>
      <c r="AF25" s="10"/>
      <c r="AG25" s="3"/>
    </row>
    <row r="26" spans="1:37" customFormat="1" ht="15.75" hidden="1" customHeight="1" x14ac:dyDescent="0.25">
      <c r="A26" s="3"/>
      <c r="B26" s="3"/>
      <c r="E26" s="3"/>
      <c r="F26" s="3"/>
      <c r="I26" s="1"/>
      <c r="N26" s="17"/>
      <c r="P26" s="3"/>
      <c r="AD26" s="5"/>
      <c r="AE26" s="5"/>
      <c r="AF26" s="10"/>
      <c r="AG26" s="3"/>
    </row>
    <row r="27" spans="1:37" customFormat="1" ht="18.75" customHeight="1" x14ac:dyDescent="0.3">
      <c r="A27" s="228" t="s">
        <v>446</v>
      </c>
      <c r="B27" s="228"/>
      <c r="C27" s="228"/>
      <c r="D27" s="228"/>
      <c r="E27" s="228"/>
      <c r="F27" s="228"/>
      <c r="G27" s="228"/>
      <c r="H27" s="228"/>
      <c r="I27" s="228"/>
      <c r="J27" s="228"/>
      <c r="K27" s="228"/>
      <c r="L27" s="228"/>
      <c r="M27" s="228"/>
      <c r="N27" s="17"/>
      <c r="U27" s="13"/>
      <c r="V27" s="13"/>
      <c r="W27" s="13"/>
      <c r="Y27" s="13"/>
      <c r="Z27" s="13"/>
      <c r="AA27" s="13"/>
      <c r="AD27" s="13"/>
      <c r="AE27" s="13"/>
      <c r="AF27" s="13"/>
    </row>
    <row r="28" spans="1:37" customFormat="1" ht="15.75" customHeight="1" x14ac:dyDescent="0.3">
      <c r="A28" s="48" t="s">
        <v>447</v>
      </c>
      <c r="B28" s="94"/>
      <c r="C28" s="94"/>
      <c r="D28" s="94"/>
      <c r="E28" s="48" t="s">
        <v>435</v>
      </c>
      <c r="F28" s="96"/>
      <c r="G28" s="96"/>
      <c r="H28" s="96"/>
      <c r="I28" s="96"/>
      <c r="J28" s="96"/>
      <c r="K28" s="96"/>
      <c r="L28" s="96"/>
      <c r="M28" s="96"/>
      <c r="U28" s="13"/>
      <c r="V28" s="13"/>
      <c r="W28" s="13"/>
      <c r="Y28" s="13"/>
      <c r="Z28" s="13"/>
      <c r="AA28" s="13"/>
      <c r="AD28" s="13"/>
      <c r="AE28" s="13"/>
      <c r="AF28" s="13"/>
    </row>
    <row r="29" spans="1:37" ht="12" customHeight="1" x14ac:dyDescent="0.2">
      <c r="A29" s="258" t="str">
        <f>A9</f>
        <v xml:space="preserve">Un axe stratégique est une orientation majeure autour de laquelle l’entreprise organise ses activités, se structure. Il décrit le chemin suivi par l’agriculteur pour atteindre un ou plusieurs objectifs stratégiques.
Une même entreprise se structure généralement autour de deux ou trois axes stratégiques différents.
Chaque axe stratégique est un moyen au service de la réalisation d’un ou plusieurs objectifs quantitatifs. </v>
      </c>
      <c r="B29" s="258"/>
      <c r="E29" s="253" t="s">
        <v>458</v>
      </c>
      <c r="F29" s="253"/>
      <c r="G29" s="253"/>
      <c r="H29" s="253"/>
      <c r="I29" s="253"/>
      <c r="J29" s="253"/>
      <c r="K29" s="253"/>
      <c r="L29" s="253"/>
      <c r="M29" s="253"/>
    </row>
    <row r="30" spans="1:37" s="20" customFormat="1" ht="12" customHeight="1" x14ac:dyDescent="0.25">
      <c r="A30" s="258"/>
      <c r="B30" s="258"/>
      <c r="C30" s="95"/>
      <c r="D30" s="95"/>
      <c r="E30" s="253"/>
      <c r="F30" s="253"/>
      <c r="G30" s="253"/>
      <c r="H30" s="253"/>
      <c r="I30" s="253"/>
      <c r="J30" s="253"/>
      <c r="K30" s="253"/>
      <c r="L30" s="253"/>
      <c r="M30" s="253"/>
      <c r="R30" s="92"/>
      <c r="S30" s="92"/>
      <c r="T30" s="92"/>
      <c r="U30" s="91"/>
      <c r="V30" s="91"/>
      <c r="W30" s="91"/>
      <c r="Y30" s="91"/>
      <c r="Z30" s="91"/>
      <c r="AA30" s="91"/>
      <c r="AD30" s="26"/>
      <c r="AE30" s="26"/>
      <c r="AF30" s="26"/>
    </row>
    <row r="31" spans="1:37" customFormat="1" ht="12" customHeight="1" x14ac:dyDescent="0.25">
      <c r="A31" s="258"/>
      <c r="B31" s="258"/>
      <c r="C31" s="96"/>
      <c r="D31" s="52"/>
      <c r="E31" s="253"/>
      <c r="F31" s="253"/>
      <c r="G31" s="253"/>
      <c r="H31" s="253"/>
      <c r="I31" s="253"/>
      <c r="J31" s="253"/>
      <c r="K31" s="253"/>
      <c r="L31" s="253"/>
      <c r="M31" s="253"/>
      <c r="O31" s="2"/>
      <c r="P31" s="3"/>
      <c r="Q31" s="3"/>
      <c r="R31" s="13"/>
      <c r="S31" s="13"/>
      <c r="T31" s="13"/>
      <c r="U31" s="10"/>
      <c r="V31" s="10"/>
      <c r="W31" s="10"/>
      <c r="X31" s="3"/>
      <c r="Y31" s="10"/>
      <c r="Z31" s="10"/>
      <c r="AA31" s="10"/>
      <c r="AB31" s="3"/>
      <c r="AC31" s="3"/>
      <c r="AD31" s="13"/>
      <c r="AE31" s="13"/>
      <c r="AF31" s="13"/>
      <c r="AG31" s="3"/>
      <c r="AH31" s="3"/>
      <c r="AI31" s="3"/>
      <c r="AJ31" s="3"/>
      <c r="AK31" s="3"/>
    </row>
    <row r="32" spans="1:37" customFormat="1" ht="12" customHeight="1" x14ac:dyDescent="0.25">
      <c r="A32" s="258"/>
      <c r="B32" s="258"/>
      <c r="C32" s="53"/>
      <c r="D32" s="52"/>
      <c r="E32" s="103"/>
      <c r="F32" s="103"/>
      <c r="G32" s="103"/>
      <c r="H32" s="103"/>
      <c r="I32" s="103"/>
      <c r="J32" s="103"/>
      <c r="K32" s="103"/>
      <c r="L32" s="103"/>
      <c r="M32" s="103"/>
      <c r="O32" s="3"/>
      <c r="P32" s="3"/>
      <c r="Q32" s="3"/>
      <c r="R32" s="13"/>
      <c r="S32" s="13"/>
      <c r="T32" s="13"/>
      <c r="U32" s="13"/>
      <c r="V32" s="13"/>
      <c r="W32" s="13"/>
      <c r="X32" s="3"/>
      <c r="Y32" s="13"/>
      <c r="Z32" s="13"/>
      <c r="AA32" s="13"/>
      <c r="AB32" s="3"/>
      <c r="AC32" s="3"/>
      <c r="AD32" s="13"/>
      <c r="AE32" s="13"/>
      <c r="AF32" s="13"/>
      <c r="AG32" s="3"/>
      <c r="AH32" s="3"/>
      <c r="AI32" s="3"/>
      <c r="AJ32" s="3"/>
      <c r="AK32" s="3"/>
    </row>
    <row r="33" spans="1:32" ht="12" customHeight="1" x14ac:dyDescent="0.2">
      <c r="A33" s="258"/>
      <c r="B33" s="258"/>
      <c r="C33" s="58"/>
      <c r="D33" s="52"/>
      <c r="E33" s="221"/>
      <c r="F33" s="221"/>
      <c r="G33" s="221"/>
      <c r="H33" s="221"/>
      <c r="I33" s="221"/>
      <c r="J33" s="221"/>
      <c r="K33" s="221"/>
      <c r="L33" s="221"/>
      <c r="M33" s="221"/>
      <c r="R33" s="12"/>
      <c r="S33" s="12"/>
      <c r="T33" s="12"/>
      <c r="U33" s="12"/>
      <c r="V33" s="12"/>
      <c r="W33" s="12"/>
      <c r="Y33" s="12"/>
      <c r="Z33" s="12"/>
      <c r="AA33" s="12"/>
      <c r="AD33" s="13"/>
      <c r="AE33" s="13"/>
      <c r="AF33" s="13"/>
    </row>
    <row r="34" spans="1:32" ht="12" customHeight="1" x14ac:dyDescent="0.2">
      <c r="A34" s="258"/>
      <c r="B34" s="258"/>
      <c r="C34" s="58"/>
      <c r="D34" s="52"/>
      <c r="E34" s="52" t="s">
        <v>432</v>
      </c>
      <c r="F34" s="52"/>
      <c r="G34" s="52"/>
      <c r="H34" s="52"/>
      <c r="I34" s="52"/>
      <c r="J34" s="52"/>
      <c r="K34" s="52"/>
      <c r="L34" s="52"/>
      <c r="M34" s="114"/>
      <c r="R34" s="12"/>
      <c r="S34" s="12"/>
      <c r="T34" s="12"/>
      <c r="U34" s="12"/>
      <c r="V34" s="12"/>
      <c r="W34" s="12"/>
      <c r="Y34" s="12"/>
      <c r="Z34" s="12"/>
      <c r="AA34" s="12"/>
      <c r="AD34" s="13"/>
    </row>
    <row r="35" spans="1:32" ht="12" customHeight="1" x14ac:dyDescent="0.2">
      <c r="A35" s="258"/>
      <c r="B35" s="258"/>
      <c r="C35" s="52"/>
      <c r="D35" s="52"/>
      <c r="F35" s="96"/>
      <c r="G35" s="96"/>
      <c r="H35" s="96"/>
      <c r="I35" s="96"/>
      <c r="J35" s="96"/>
      <c r="K35" s="96"/>
      <c r="L35" s="96"/>
      <c r="M35" s="96"/>
      <c r="R35" s="12"/>
      <c r="S35" s="12"/>
      <c r="T35" s="12"/>
      <c r="U35" s="12"/>
      <c r="V35" s="12"/>
      <c r="W35" s="12"/>
      <c r="Y35" s="12"/>
      <c r="Z35" s="12"/>
      <c r="AA35" s="12"/>
      <c r="AD35" s="13"/>
    </row>
    <row r="36" spans="1:32" ht="12" customHeight="1" x14ac:dyDescent="0.2">
      <c r="A36" s="258"/>
      <c r="B36" s="258"/>
      <c r="C36" s="52"/>
      <c r="D36" s="52"/>
      <c r="E36" s="221"/>
      <c r="F36" s="221"/>
      <c r="G36" s="221"/>
      <c r="H36" s="221"/>
      <c r="I36" s="221"/>
      <c r="J36" s="221"/>
      <c r="K36" s="221"/>
      <c r="L36" s="221"/>
      <c r="M36" s="221"/>
      <c r="R36" s="12"/>
      <c r="S36" s="12"/>
      <c r="T36" s="12"/>
      <c r="U36" s="12"/>
      <c r="V36" s="12"/>
      <c r="W36" s="12"/>
      <c r="Y36" s="12"/>
      <c r="Z36" s="12"/>
      <c r="AA36" s="12"/>
      <c r="AD36" s="13"/>
    </row>
    <row r="37" spans="1:32" ht="15.75" customHeight="1" x14ac:dyDescent="0.2">
      <c r="A37" s="258"/>
      <c r="B37" s="258"/>
      <c r="D37" s="52"/>
      <c r="E37" s="52" t="s">
        <v>432</v>
      </c>
      <c r="F37" s="52"/>
      <c r="G37" s="52"/>
      <c r="H37" s="52"/>
      <c r="I37" s="52"/>
      <c r="J37" s="52"/>
      <c r="K37" s="52"/>
      <c r="L37" s="52"/>
      <c r="M37" s="114"/>
      <c r="R37" s="12"/>
      <c r="S37" s="12"/>
      <c r="T37" s="12"/>
      <c r="U37" s="12"/>
      <c r="V37" s="12"/>
      <c r="W37" s="12"/>
      <c r="Y37" s="12"/>
      <c r="Z37" s="12"/>
      <c r="AA37" s="12"/>
      <c r="AD37" s="13"/>
    </row>
    <row r="38" spans="1:32" ht="12" customHeight="1" x14ac:dyDescent="0.2">
      <c r="A38" s="258"/>
      <c r="B38" s="258"/>
      <c r="C38" s="58"/>
      <c r="D38" s="52"/>
      <c r="E38" s="96"/>
      <c r="F38" s="96"/>
      <c r="G38" s="96"/>
      <c r="H38" s="96"/>
      <c r="I38" s="96"/>
      <c r="J38" s="96"/>
      <c r="K38" s="96"/>
      <c r="L38" s="96"/>
      <c r="M38" s="96"/>
      <c r="R38" s="12"/>
      <c r="S38" s="12"/>
      <c r="T38" s="12"/>
      <c r="U38" s="12"/>
      <c r="V38" s="12"/>
      <c r="W38" s="12"/>
      <c r="Y38" s="12"/>
      <c r="Z38" s="12"/>
      <c r="AA38" s="12"/>
      <c r="AD38" s="13"/>
    </row>
    <row r="39" spans="1:32" ht="12" customHeight="1" x14ac:dyDescent="0.25">
      <c r="A39" s="48" t="s">
        <v>448</v>
      </c>
      <c r="B39" s="115"/>
      <c r="C39" s="52"/>
      <c r="D39" s="52"/>
      <c r="E39" s="221"/>
      <c r="F39" s="221"/>
      <c r="G39" s="221"/>
      <c r="H39" s="221"/>
      <c r="I39" s="221"/>
      <c r="J39" s="221"/>
      <c r="K39" s="221"/>
      <c r="L39" s="221"/>
      <c r="M39" s="221"/>
      <c r="R39" s="12"/>
      <c r="S39" s="12"/>
      <c r="T39" s="12"/>
      <c r="U39" s="12"/>
      <c r="V39" s="12"/>
      <c r="W39" s="12"/>
      <c r="Y39" s="12"/>
      <c r="Z39" s="12"/>
      <c r="AA39" s="12"/>
      <c r="AD39" s="13"/>
    </row>
    <row r="40" spans="1:32" ht="12" customHeight="1" thickBot="1" x14ac:dyDescent="0.25">
      <c r="A40" s="254" t="s">
        <v>449</v>
      </c>
      <c r="B40" s="254"/>
      <c r="D40" s="52"/>
      <c r="E40" s="52" t="s">
        <v>432</v>
      </c>
      <c r="F40" s="52"/>
      <c r="G40" s="52"/>
      <c r="H40" s="52"/>
      <c r="I40" s="52"/>
      <c r="J40" s="52"/>
      <c r="K40" s="52"/>
      <c r="L40" s="52"/>
      <c r="M40" s="114"/>
      <c r="R40" s="12"/>
      <c r="S40" s="12"/>
      <c r="T40" s="12"/>
      <c r="U40" s="12"/>
      <c r="V40" s="12"/>
      <c r="W40" s="12"/>
      <c r="Y40" s="12"/>
      <c r="Z40" s="12"/>
      <c r="AA40" s="12"/>
      <c r="AD40" s="13"/>
    </row>
    <row r="41" spans="1:32" ht="12" customHeight="1" thickTop="1" thickBot="1" x14ac:dyDescent="0.25">
      <c r="A41" s="254" t="s">
        <v>450</v>
      </c>
      <c r="B41" s="254"/>
      <c r="D41" s="52"/>
      <c r="K41" s="3"/>
      <c r="L41" s="3"/>
      <c r="M41" s="3"/>
      <c r="R41" s="12"/>
      <c r="S41" s="12"/>
      <c r="T41" s="12"/>
      <c r="U41" s="12"/>
      <c r="V41" s="12"/>
      <c r="W41" s="12"/>
      <c r="Y41" s="12"/>
      <c r="Z41" s="12"/>
      <c r="AA41" s="12"/>
      <c r="AD41" s="13"/>
    </row>
    <row r="42" spans="1:32" ht="12" customHeight="1" thickTop="1" thickBot="1" x14ac:dyDescent="0.25">
      <c r="A42" s="254" t="s">
        <v>451</v>
      </c>
      <c r="B42" s="254"/>
      <c r="C42" s="52"/>
      <c r="D42" s="52"/>
      <c r="K42" s="3"/>
      <c r="L42" s="3"/>
      <c r="M42" s="3"/>
      <c r="R42" s="12"/>
      <c r="S42" s="12"/>
      <c r="T42" s="12"/>
      <c r="U42" s="12"/>
      <c r="V42" s="12"/>
      <c r="W42" s="12"/>
      <c r="Y42" s="12"/>
      <c r="Z42" s="12"/>
      <c r="AA42" s="12"/>
      <c r="AD42" s="13"/>
    </row>
    <row r="43" spans="1:32" ht="12" customHeight="1" thickTop="1" x14ac:dyDescent="0.2">
      <c r="A43" s="256" t="s">
        <v>452</v>
      </c>
      <c r="B43" s="256"/>
      <c r="D43" s="52"/>
      <c r="E43" s="52"/>
      <c r="F43" s="52"/>
      <c r="G43" s="52"/>
      <c r="H43" s="52"/>
      <c r="I43" s="52"/>
      <c r="J43" s="52"/>
      <c r="K43" s="58"/>
      <c r="L43" s="58"/>
      <c r="M43" s="58"/>
      <c r="R43" s="107" t="s">
        <v>433</v>
      </c>
      <c r="S43" s="108" t="s">
        <v>434</v>
      </c>
      <c r="T43" s="12"/>
      <c r="U43" s="12"/>
      <c r="V43" s="12"/>
      <c r="W43" s="12"/>
      <c r="Y43" s="12"/>
      <c r="Z43" s="12"/>
      <c r="AA43" s="12"/>
      <c r="AD43" s="13"/>
    </row>
    <row r="44" spans="1:32" ht="12" customHeight="1" thickBot="1" x14ac:dyDescent="0.25">
      <c r="A44" s="254"/>
      <c r="B44" s="254"/>
      <c r="C44" s="58"/>
      <c r="D44" s="52"/>
      <c r="K44" s="3"/>
      <c r="L44" s="3"/>
      <c r="M44" s="3"/>
      <c r="R44" s="36" t="str">
        <f>IF(M34="","",M34)</f>
        <v/>
      </c>
      <c r="S44" s="109" t="str">
        <f>IF(E33="","",E33)</f>
        <v/>
      </c>
      <c r="T44" s="12"/>
      <c r="U44" s="12"/>
      <c r="V44" s="12"/>
      <c r="W44" s="12"/>
      <c r="Y44" s="12"/>
      <c r="Z44" s="12"/>
      <c r="AA44" s="12"/>
      <c r="AD44" s="13"/>
    </row>
    <row r="45" spans="1:32" ht="12" customHeight="1" thickTop="1" thickBot="1" x14ac:dyDescent="0.25">
      <c r="A45" s="254" t="s">
        <v>454</v>
      </c>
      <c r="B45" s="254"/>
      <c r="C45" s="58"/>
      <c r="D45" s="52"/>
      <c r="K45" s="3"/>
      <c r="L45" s="3"/>
      <c r="M45" s="3"/>
      <c r="R45" s="12"/>
      <c r="S45" s="12"/>
      <c r="T45" s="12"/>
      <c r="U45" s="12"/>
      <c r="V45" s="12"/>
      <c r="W45" s="12"/>
      <c r="Y45" s="12"/>
      <c r="Z45" s="12"/>
      <c r="AA45" s="12"/>
      <c r="AD45" s="13"/>
    </row>
    <row r="46" spans="1:32" ht="12" customHeight="1" thickTop="1" thickBot="1" x14ac:dyDescent="0.25">
      <c r="A46" s="254" t="s">
        <v>455</v>
      </c>
      <c r="B46" s="254"/>
      <c r="C46" s="58"/>
      <c r="D46" s="52"/>
      <c r="K46" s="3"/>
      <c r="L46" s="3"/>
      <c r="M46" s="3"/>
      <c r="R46" s="12"/>
      <c r="S46" s="12"/>
      <c r="T46" s="12"/>
      <c r="U46" s="12"/>
      <c r="V46" s="12"/>
      <c r="W46" s="12"/>
      <c r="Y46" s="12"/>
      <c r="Z46" s="12"/>
      <c r="AA46" s="12"/>
      <c r="AD46" s="13"/>
    </row>
    <row r="47" spans="1:32" ht="12" customHeight="1" thickTop="1" thickBot="1" x14ac:dyDescent="0.25">
      <c r="A47" s="254" t="s">
        <v>456</v>
      </c>
      <c r="B47" s="254"/>
      <c r="C47" s="52"/>
      <c r="D47" s="52"/>
      <c r="K47" s="3"/>
      <c r="L47" s="3"/>
      <c r="M47" s="3"/>
      <c r="R47" s="36" t="str">
        <f>IF(M37="","",M37)</f>
        <v/>
      </c>
      <c r="S47" s="109" t="str">
        <f>IF(E36="","",E36)</f>
        <v/>
      </c>
      <c r="T47" s="12"/>
      <c r="U47" s="12"/>
      <c r="V47" s="12"/>
      <c r="W47" s="12"/>
      <c r="Y47" s="12"/>
      <c r="Z47" s="12"/>
      <c r="AA47" s="12"/>
      <c r="AD47" s="13"/>
    </row>
    <row r="48" spans="1:32" ht="12" customHeight="1" thickTop="1" thickBot="1" x14ac:dyDescent="0.25">
      <c r="A48" s="254" t="s">
        <v>457</v>
      </c>
      <c r="B48" s="254"/>
      <c r="D48" s="52"/>
      <c r="K48" s="3"/>
      <c r="L48" s="3"/>
      <c r="M48" s="3"/>
      <c r="R48" s="12"/>
      <c r="S48" s="12"/>
      <c r="T48" s="12"/>
      <c r="U48" s="12"/>
      <c r="V48" s="12"/>
      <c r="W48" s="12"/>
      <c r="Y48" s="12"/>
      <c r="Z48" s="12"/>
      <c r="AA48" s="12"/>
      <c r="AD48" s="13"/>
    </row>
    <row r="49" spans="1:30" ht="12" customHeight="1" thickTop="1" thickBot="1" x14ac:dyDescent="0.25">
      <c r="A49" s="254" t="s">
        <v>453</v>
      </c>
      <c r="B49" s="254"/>
      <c r="C49" s="58"/>
      <c r="D49" s="52"/>
      <c r="K49" s="3"/>
      <c r="L49" s="3"/>
      <c r="M49" s="3"/>
      <c r="R49" s="12"/>
      <c r="S49" s="12"/>
      <c r="T49" s="12"/>
      <c r="U49" s="12"/>
      <c r="V49" s="12"/>
      <c r="W49" s="12"/>
      <c r="Y49" s="12"/>
      <c r="Z49" s="12"/>
      <c r="AA49" s="12"/>
      <c r="AD49" s="13"/>
    </row>
    <row r="50" spans="1:30" ht="12" customHeight="1" thickTop="1" thickBot="1" x14ac:dyDescent="0.25">
      <c r="A50" s="254"/>
      <c r="B50" s="254"/>
      <c r="C50" s="52"/>
      <c r="D50" s="52"/>
      <c r="K50" s="3"/>
      <c r="L50" s="3"/>
      <c r="M50" s="3"/>
      <c r="R50" s="36" t="str">
        <f>IF(M40="","",M40)</f>
        <v/>
      </c>
      <c r="S50" s="109" t="str">
        <f>IF(E39="","",E39)</f>
        <v/>
      </c>
      <c r="T50" s="12"/>
      <c r="U50" s="12"/>
      <c r="V50" s="12"/>
      <c r="W50" s="12"/>
      <c r="Y50" s="12"/>
      <c r="Z50" s="12"/>
      <c r="AA50" s="12"/>
      <c r="AD50" s="13"/>
    </row>
    <row r="51" spans="1:30" ht="12" customHeight="1" thickTop="1" thickBot="1" x14ac:dyDescent="0.25">
      <c r="A51" s="254"/>
      <c r="B51" s="254"/>
      <c r="C51" s="52"/>
      <c r="D51" s="52"/>
      <c r="K51" s="3"/>
      <c r="L51" s="3"/>
      <c r="M51" s="3"/>
      <c r="R51" s="12"/>
      <c r="S51" s="12"/>
      <c r="T51" s="12"/>
      <c r="U51" s="12"/>
      <c r="V51" s="12"/>
      <c r="W51" s="12"/>
      <c r="Y51" s="12"/>
      <c r="Z51" s="12"/>
      <c r="AA51" s="12"/>
      <c r="AD51" s="13"/>
    </row>
    <row r="52" spans="1:30" ht="12" customHeight="1" thickTop="1" thickBot="1" x14ac:dyDescent="0.25">
      <c r="A52" s="254"/>
      <c r="B52" s="254"/>
      <c r="D52" s="52"/>
      <c r="E52" s="52"/>
      <c r="F52" s="52"/>
      <c r="G52" s="52"/>
      <c r="H52" s="52"/>
      <c r="I52" s="52"/>
      <c r="J52" s="52"/>
      <c r="K52" s="58"/>
      <c r="L52" s="58"/>
      <c r="M52" s="58"/>
      <c r="R52" s="12"/>
      <c r="S52" s="12"/>
      <c r="T52" s="12"/>
      <c r="U52" s="12"/>
      <c r="V52" s="12"/>
      <c r="W52" s="12"/>
      <c r="Y52" s="12"/>
      <c r="Z52" s="12"/>
      <c r="AA52" s="12"/>
      <c r="AD52" s="13"/>
    </row>
    <row r="53" spans="1:30" ht="12" hidden="1" customHeight="1" thickTop="1" thickBot="1" x14ac:dyDescent="0.25">
      <c r="A53" s="111"/>
      <c r="B53" s="111"/>
      <c r="C53" s="58"/>
      <c r="D53" s="52"/>
      <c r="E53" s="52"/>
      <c r="F53" s="52"/>
      <c r="G53" s="52"/>
      <c r="H53" s="52"/>
      <c r="I53" s="52"/>
      <c r="J53" s="52"/>
      <c r="K53" s="58"/>
      <c r="L53" s="58"/>
      <c r="M53" s="58"/>
      <c r="R53" s="36" t="str">
        <f>IF(M54="","",M54)</f>
        <v/>
      </c>
      <c r="S53" s="109" t="str">
        <f>IF(E53="","",E53)</f>
        <v/>
      </c>
      <c r="T53" s="12"/>
      <c r="U53" s="12"/>
      <c r="V53" s="12"/>
      <c r="W53" s="12"/>
      <c r="Y53" s="12"/>
      <c r="Z53" s="12"/>
      <c r="AA53" s="12"/>
      <c r="AD53" s="13"/>
    </row>
    <row r="54" spans="1:30" ht="12" hidden="1" customHeight="1" thickTop="1" thickBot="1" x14ac:dyDescent="0.25">
      <c r="A54" s="257"/>
      <c r="B54" s="257"/>
      <c r="C54" s="52"/>
      <c r="D54" s="52"/>
      <c r="E54" s="52"/>
      <c r="F54" s="52"/>
      <c r="G54" s="52"/>
      <c r="H54" s="52"/>
      <c r="I54" s="52"/>
      <c r="J54" s="52"/>
      <c r="K54" s="58"/>
      <c r="L54" s="58"/>
      <c r="M54" s="58"/>
      <c r="R54" s="12"/>
      <c r="S54" s="12"/>
      <c r="T54" s="12"/>
      <c r="U54" s="12"/>
      <c r="V54" s="12"/>
      <c r="W54" s="12"/>
      <c r="Y54" s="12"/>
      <c r="Z54" s="12"/>
      <c r="AA54" s="12"/>
      <c r="AD54" s="13"/>
    </row>
    <row r="55" spans="1:30" ht="12" hidden="1" customHeight="1" thickTop="1" thickBot="1" x14ac:dyDescent="0.25">
      <c r="A55" s="110"/>
      <c r="B55" s="110"/>
      <c r="C55" s="52"/>
      <c r="D55" s="52"/>
      <c r="E55" s="52"/>
      <c r="F55" s="52"/>
      <c r="G55" s="52"/>
      <c r="H55" s="52"/>
      <c r="I55" s="52"/>
      <c r="J55" s="52"/>
      <c r="K55" s="58"/>
      <c r="L55" s="58"/>
      <c r="M55" s="58"/>
      <c r="R55" s="12"/>
      <c r="S55" s="12"/>
      <c r="T55" s="12"/>
      <c r="U55" s="12"/>
      <c r="V55" s="12"/>
      <c r="W55" s="12"/>
      <c r="Y55" s="12"/>
      <c r="Z55" s="12"/>
      <c r="AA55" s="12"/>
      <c r="AD55" s="13"/>
    </row>
    <row r="56" spans="1:30" ht="12" hidden="1" customHeight="1" thickTop="1" thickBot="1" x14ac:dyDescent="0.25">
      <c r="A56" s="110"/>
      <c r="B56" s="110"/>
      <c r="C56" s="52"/>
      <c r="D56" s="52"/>
      <c r="E56" s="52"/>
      <c r="F56" s="52"/>
      <c r="G56" s="52"/>
      <c r="H56" s="52"/>
      <c r="I56" s="52"/>
      <c r="J56" s="52"/>
      <c r="K56" s="58"/>
      <c r="L56" s="58"/>
      <c r="M56" s="58"/>
      <c r="R56" s="36" t="str">
        <f>IF(M57="","",M57)</f>
        <v/>
      </c>
      <c r="S56" s="109" t="str">
        <f>IF(E56="","",E56)</f>
        <v/>
      </c>
      <c r="T56" s="12"/>
      <c r="U56" s="12"/>
      <c r="V56" s="12"/>
      <c r="W56" s="12"/>
      <c r="Y56" s="12"/>
      <c r="Z56" s="12"/>
      <c r="AA56" s="12"/>
      <c r="AD56" s="13"/>
    </row>
    <row r="57" spans="1:30" ht="12" hidden="1" customHeight="1" thickTop="1" thickBot="1" x14ac:dyDescent="0.25">
      <c r="A57" s="110"/>
      <c r="B57" s="110"/>
      <c r="C57" s="52"/>
      <c r="D57" s="52"/>
      <c r="E57" s="52"/>
      <c r="F57" s="52"/>
      <c r="G57" s="52"/>
      <c r="H57" s="52"/>
      <c r="I57" s="52"/>
      <c r="J57" s="52"/>
      <c r="K57" s="58"/>
      <c r="L57" s="58"/>
      <c r="M57" s="58"/>
      <c r="R57" s="12"/>
      <c r="S57" s="12"/>
      <c r="T57" s="12"/>
      <c r="U57" s="12"/>
      <c r="V57" s="12"/>
      <c r="W57" s="12"/>
      <c r="Y57" s="12"/>
      <c r="Z57" s="12"/>
      <c r="AA57" s="12"/>
      <c r="AD57" s="13"/>
    </row>
    <row r="58" spans="1:30" ht="12" hidden="1" customHeight="1" thickTop="1" x14ac:dyDescent="0.2">
      <c r="A58" s="111"/>
      <c r="B58" s="111"/>
      <c r="C58" s="58"/>
      <c r="D58" s="52"/>
      <c r="E58" s="52"/>
      <c r="F58" s="52"/>
      <c r="G58" s="52"/>
      <c r="H58" s="52"/>
      <c r="I58" s="52"/>
      <c r="J58" s="52"/>
      <c r="K58" s="58"/>
      <c r="L58" s="58"/>
      <c r="M58" s="58"/>
      <c r="R58" s="12"/>
      <c r="S58" s="12"/>
      <c r="T58" s="12"/>
      <c r="U58" s="12"/>
      <c r="V58" s="12"/>
      <c r="W58" s="12"/>
      <c r="Y58" s="12"/>
      <c r="Z58" s="12"/>
      <c r="AA58" s="12"/>
      <c r="AD58" s="13"/>
    </row>
    <row r="59" spans="1:30" ht="12" hidden="1" customHeight="1" x14ac:dyDescent="0.2">
      <c r="C59" s="52"/>
      <c r="D59" s="52"/>
      <c r="K59" s="3"/>
      <c r="L59" s="3"/>
      <c r="M59" s="3"/>
      <c r="R59" s="12"/>
      <c r="S59" s="12"/>
      <c r="T59" s="12"/>
      <c r="U59" s="12"/>
      <c r="V59" s="12"/>
      <c r="W59" s="12"/>
      <c r="Y59" s="12"/>
      <c r="Z59" s="12"/>
      <c r="AA59" s="12"/>
      <c r="AD59" s="13"/>
    </row>
    <row r="60" spans="1:30" ht="12" hidden="1" customHeight="1" x14ac:dyDescent="0.2">
      <c r="C60" s="52"/>
      <c r="D60" s="52"/>
      <c r="K60" s="3"/>
      <c r="L60" s="3"/>
      <c r="M60" s="3"/>
      <c r="R60" s="12"/>
      <c r="S60" s="12"/>
      <c r="T60" s="12"/>
      <c r="U60" s="12"/>
      <c r="V60" s="12"/>
      <c r="W60" s="12"/>
      <c r="Y60" s="12"/>
      <c r="Z60" s="12"/>
      <c r="AA60" s="12"/>
      <c r="AD60" s="13"/>
    </row>
    <row r="61" spans="1:30" ht="12" hidden="1" customHeight="1" x14ac:dyDescent="0.2">
      <c r="C61" s="52"/>
      <c r="D61" s="52"/>
      <c r="K61" s="3"/>
      <c r="L61" s="3"/>
      <c r="M61" s="3"/>
      <c r="R61" s="12"/>
      <c r="S61" s="12"/>
      <c r="T61" s="12"/>
      <c r="U61" s="12"/>
      <c r="V61" s="12"/>
      <c r="W61" s="12"/>
      <c r="Y61" s="12"/>
      <c r="Z61" s="12"/>
      <c r="AA61" s="12"/>
      <c r="AD61" s="13"/>
    </row>
    <row r="62" spans="1:30" ht="12" hidden="1" customHeight="1" x14ac:dyDescent="0.2">
      <c r="C62" s="52"/>
      <c r="D62" s="52"/>
      <c r="K62" s="3"/>
      <c r="L62" s="3"/>
      <c r="M62" s="3"/>
      <c r="R62" s="12"/>
      <c r="S62" s="12"/>
      <c r="T62" s="12"/>
      <c r="U62" s="12"/>
      <c r="V62" s="12"/>
      <c r="W62" s="12"/>
      <c r="Y62" s="12"/>
      <c r="Z62" s="12"/>
      <c r="AA62" s="12"/>
      <c r="AD62" s="13"/>
    </row>
    <row r="63" spans="1:30" ht="12" hidden="1" customHeight="1" x14ac:dyDescent="0.2">
      <c r="C63" s="52"/>
      <c r="D63" s="52"/>
      <c r="E63" s="112"/>
      <c r="F63" s="112"/>
      <c r="G63" s="96"/>
      <c r="H63" s="96"/>
      <c r="I63" s="96"/>
      <c r="J63" s="96"/>
      <c r="K63" s="96"/>
      <c r="L63" s="96"/>
      <c r="M63" s="96"/>
      <c r="R63" s="12"/>
      <c r="S63" s="12"/>
      <c r="T63" s="12"/>
      <c r="U63" s="12"/>
      <c r="V63" s="12"/>
      <c r="W63" s="12"/>
      <c r="Y63" s="12"/>
      <c r="Z63" s="12"/>
      <c r="AA63" s="12"/>
      <c r="AD63" s="13"/>
    </row>
    <row r="64" spans="1:30" ht="12" hidden="1" customHeight="1" x14ac:dyDescent="0.2">
      <c r="C64" s="52"/>
      <c r="D64" s="52"/>
      <c r="E64" s="112"/>
      <c r="F64" s="112"/>
      <c r="G64" s="96"/>
      <c r="H64" s="96"/>
      <c r="I64" s="96"/>
      <c r="J64" s="96"/>
      <c r="K64" s="96"/>
      <c r="L64" s="96"/>
      <c r="M64" s="96"/>
      <c r="R64" s="12"/>
      <c r="S64" s="12"/>
      <c r="T64" s="12"/>
      <c r="U64" s="12"/>
      <c r="V64" s="12"/>
      <c r="W64" s="12"/>
      <c r="Y64" s="12"/>
      <c r="Z64" s="12"/>
      <c r="AA64" s="12"/>
      <c r="AD64" s="13"/>
    </row>
    <row r="65" spans="1:30" ht="12" hidden="1" customHeight="1" x14ac:dyDescent="0.2">
      <c r="C65" s="52"/>
      <c r="D65" s="52"/>
      <c r="E65" s="112"/>
      <c r="F65" s="112"/>
      <c r="G65" s="96"/>
      <c r="H65" s="96"/>
      <c r="I65" s="96"/>
      <c r="J65" s="96"/>
      <c r="K65" s="96"/>
      <c r="L65" s="96"/>
      <c r="M65" s="96"/>
      <c r="R65" s="12"/>
      <c r="S65" s="12"/>
      <c r="T65" s="12"/>
      <c r="U65" s="12"/>
      <c r="V65" s="12"/>
      <c r="W65" s="12"/>
      <c r="Y65" s="12"/>
      <c r="Z65" s="12"/>
      <c r="AA65" s="12"/>
      <c r="AD65" s="13"/>
    </row>
    <row r="66" spans="1:30" ht="12" hidden="1" customHeight="1" x14ac:dyDescent="0.2">
      <c r="C66" s="52"/>
      <c r="D66" s="52"/>
      <c r="E66" s="58"/>
      <c r="F66" s="52"/>
      <c r="G66" s="52"/>
      <c r="H66" s="58"/>
      <c r="I66" s="58"/>
      <c r="J66" s="52"/>
      <c r="K66" s="58"/>
      <c r="L66" s="58"/>
      <c r="M66" s="58"/>
      <c r="R66" s="12"/>
      <c r="S66" s="12"/>
      <c r="T66" s="12"/>
      <c r="U66" s="12"/>
      <c r="V66" s="12"/>
      <c r="W66" s="12"/>
      <c r="Y66" s="12"/>
      <c r="Z66" s="12"/>
      <c r="AA66" s="12"/>
      <c r="AD66" s="13"/>
    </row>
    <row r="67" spans="1:30" ht="12" hidden="1" customHeight="1" x14ac:dyDescent="0.2">
      <c r="C67" s="52"/>
      <c r="D67" s="52"/>
      <c r="E67" s="250"/>
      <c r="F67" s="250"/>
      <c r="G67" s="253"/>
      <c r="H67" s="253"/>
      <c r="I67" s="253"/>
      <c r="J67" s="253"/>
      <c r="K67" s="253"/>
      <c r="L67" s="253"/>
      <c r="M67" s="253"/>
      <c r="R67" s="12"/>
      <c r="S67" s="12"/>
      <c r="T67" s="12"/>
      <c r="U67" s="12"/>
      <c r="V67" s="12"/>
      <c r="W67" s="12"/>
      <c r="Y67" s="12"/>
      <c r="Z67" s="12"/>
      <c r="AA67" s="12"/>
      <c r="AD67" s="13"/>
    </row>
    <row r="68" spans="1:30" ht="12" hidden="1" customHeight="1" x14ac:dyDescent="0.2">
      <c r="C68" s="52"/>
      <c r="D68" s="52"/>
      <c r="E68" s="250"/>
      <c r="F68" s="250"/>
      <c r="G68" s="253"/>
      <c r="H68" s="253"/>
      <c r="I68" s="253"/>
      <c r="J68" s="253"/>
      <c r="K68" s="253"/>
      <c r="L68" s="253"/>
      <c r="M68" s="253"/>
      <c r="R68" s="12"/>
      <c r="S68" s="12"/>
      <c r="T68" s="12"/>
      <c r="U68" s="12"/>
      <c r="V68" s="12"/>
      <c r="W68" s="12"/>
      <c r="Y68" s="12"/>
      <c r="Z68" s="12"/>
      <c r="AA68" s="12"/>
      <c r="AD68" s="13"/>
    </row>
    <row r="69" spans="1:30" ht="12" hidden="1" customHeight="1" x14ac:dyDescent="0.2">
      <c r="C69" s="52"/>
      <c r="D69" s="52"/>
      <c r="E69" s="250"/>
      <c r="F69" s="250"/>
      <c r="G69" s="253"/>
      <c r="H69" s="253"/>
      <c r="I69" s="253"/>
      <c r="J69" s="253"/>
      <c r="K69" s="253"/>
      <c r="L69" s="253"/>
      <c r="M69" s="253"/>
      <c r="R69" s="12"/>
      <c r="S69" s="12"/>
      <c r="T69" s="12"/>
      <c r="U69" s="12"/>
      <c r="V69" s="12"/>
      <c r="W69" s="12"/>
      <c r="Y69" s="12"/>
      <c r="Z69" s="12"/>
      <c r="AA69" s="12"/>
      <c r="AD69" s="13"/>
    </row>
    <row r="70" spans="1:30" ht="12" hidden="1" customHeight="1" x14ac:dyDescent="0.2">
      <c r="C70" s="52"/>
      <c r="D70" s="52"/>
      <c r="E70" s="58"/>
      <c r="F70" s="52"/>
      <c r="G70" s="52"/>
      <c r="H70" s="58"/>
      <c r="I70" s="58"/>
      <c r="J70" s="52"/>
      <c r="K70" s="58"/>
      <c r="L70" s="58"/>
      <c r="M70" s="58"/>
      <c r="R70" s="12"/>
      <c r="S70" s="12"/>
      <c r="T70" s="12"/>
      <c r="U70" s="12"/>
      <c r="V70" s="12"/>
      <c r="W70" s="12"/>
      <c r="Y70" s="12"/>
      <c r="Z70" s="12"/>
      <c r="AA70" s="12"/>
      <c r="AD70" s="13"/>
    </row>
    <row r="71" spans="1:30" ht="12" hidden="1" customHeight="1" thickBot="1" x14ac:dyDescent="0.25">
      <c r="A71" s="113"/>
      <c r="B71" s="113"/>
      <c r="C71" s="58"/>
      <c r="D71" s="52"/>
      <c r="E71" s="250"/>
      <c r="F71" s="250"/>
      <c r="G71" s="253"/>
      <c r="H71" s="253"/>
      <c r="I71" s="253"/>
      <c r="J71" s="253"/>
      <c r="K71" s="253"/>
      <c r="L71" s="253"/>
      <c r="M71" s="253"/>
      <c r="R71" s="12"/>
      <c r="S71" s="12"/>
      <c r="T71" s="12"/>
      <c r="U71" s="12"/>
      <c r="V71" s="12"/>
      <c r="W71" s="12"/>
      <c r="Y71" s="12"/>
      <c r="Z71" s="12"/>
      <c r="AA71" s="12"/>
      <c r="AD71" s="13"/>
    </row>
    <row r="72" spans="1:30" ht="12" hidden="1" customHeight="1" thickTop="1" thickBot="1" x14ac:dyDescent="0.25">
      <c r="A72" s="52"/>
      <c r="B72" s="52"/>
      <c r="C72" s="52"/>
      <c r="D72" s="52"/>
      <c r="E72" s="250"/>
      <c r="F72" s="250"/>
      <c r="G72" s="253"/>
      <c r="H72" s="253"/>
      <c r="I72" s="253"/>
      <c r="J72" s="253"/>
      <c r="K72" s="253"/>
      <c r="L72" s="253"/>
      <c r="M72" s="253"/>
      <c r="R72" s="12"/>
      <c r="S72" s="12"/>
      <c r="T72" s="12"/>
      <c r="U72" s="12"/>
      <c r="V72" s="12"/>
      <c r="W72" s="12"/>
      <c r="Y72" s="12"/>
      <c r="Z72" s="12"/>
      <c r="AA72" s="12"/>
      <c r="AD72" s="13"/>
    </row>
    <row r="73" spans="1:30" ht="12" hidden="1" customHeight="1" thickTop="1" x14ac:dyDescent="0.2">
      <c r="A73" s="264"/>
      <c r="B73" s="264"/>
      <c r="C73" s="52"/>
      <c r="D73" s="52"/>
      <c r="E73" s="250"/>
      <c r="F73" s="250"/>
      <c r="G73" s="253"/>
      <c r="H73" s="253"/>
      <c r="I73" s="253"/>
      <c r="J73" s="253"/>
      <c r="K73" s="253"/>
      <c r="L73" s="253"/>
      <c r="M73" s="253"/>
      <c r="R73" s="12"/>
      <c r="S73" s="12"/>
      <c r="T73" s="12"/>
      <c r="U73" s="12"/>
      <c r="V73" s="12"/>
      <c r="W73" s="12"/>
      <c r="Y73" s="12"/>
      <c r="Z73" s="12"/>
      <c r="AA73" s="12"/>
      <c r="AD73" s="13"/>
    </row>
    <row r="74" spans="1:30" ht="12" hidden="1" customHeight="1" thickBot="1" x14ac:dyDescent="0.25">
      <c r="A74" s="265"/>
      <c r="B74" s="265"/>
      <c r="C74" s="58"/>
      <c r="D74" s="52"/>
      <c r="E74" s="52"/>
      <c r="F74" s="52"/>
      <c r="G74" s="52"/>
      <c r="H74" s="52"/>
      <c r="I74" s="52"/>
      <c r="J74" s="52"/>
      <c r="K74" s="58"/>
      <c r="L74" s="58"/>
      <c r="M74" s="58"/>
      <c r="R74" s="12"/>
      <c r="S74" s="12"/>
      <c r="T74" s="12"/>
      <c r="U74" s="12"/>
      <c r="V74" s="12"/>
      <c r="W74" s="12"/>
      <c r="Y74" s="12"/>
      <c r="Z74" s="12"/>
      <c r="AA74" s="12"/>
      <c r="AD74" s="13"/>
    </row>
    <row r="75" spans="1:30" ht="12" hidden="1" customHeight="1" thickTop="1" x14ac:dyDescent="0.2">
      <c r="A75" s="52"/>
      <c r="B75" s="52"/>
      <c r="C75" s="52"/>
      <c r="D75" s="52"/>
      <c r="E75" s="58"/>
      <c r="F75" s="52"/>
      <c r="G75" s="52"/>
      <c r="H75" s="58"/>
      <c r="I75" s="58"/>
      <c r="J75" s="52"/>
      <c r="K75" s="58"/>
      <c r="L75" s="58"/>
      <c r="M75" s="58"/>
      <c r="R75" s="12"/>
      <c r="S75" s="12"/>
      <c r="T75" s="12"/>
      <c r="U75" s="12"/>
      <c r="V75" s="12"/>
      <c r="W75" s="12"/>
      <c r="Y75" s="12"/>
      <c r="Z75" s="12"/>
      <c r="AA75" s="12"/>
      <c r="AD75" s="13"/>
    </row>
    <row r="76" spans="1:30" ht="12" hidden="1" customHeight="1" x14ac:dyDescent="0.2">
      <c r="A76" s="52"/>
      <c r="B76" s="52"/>
      <c r="C76" s="52"/>
      <c r="D76" s="52"/>
      <c r="E76" s="58"/>
      <c r="F76" s="52"/>
      <c r="G76" s="52"/>
      <c r="H76" s="58"/>
      <c r="I76" s="58"/>
      <c r="J76" s="52"/>
      <c r="K76" s="58"/>
      <c r="L76" s="58"/>
      <c r="M76" s="58"/>
      <c r="R76" s="12"/>
      <c r="S76" s="12"/>
      <c r="T76" s="12"/>
      <c r="U76" s="12"/>
      <c r="V76" s="12"/>
      <c r="W76" s="12"/>
      <c r="Y76" s="12"/>
      <c r="Z76" s="12"/>
      <c r="AA76" s="12"/>
      <c r="AD76" s="13"/>
    </row>
    <row r="77" spans="1:30" ht="12" hidden="1" customHeight="1" x14ac:dyDescent="0.2">
      <c r="A77" s="52"/>
      <c r="B77" s="52"/>
      <c r="C77" s="52"/>
      <c r="D77" s="52"/>
      <c r="E77" s="58"/>
      <c r="F77" s="52"/>
      <c r="G77" s="52"/>
      <c r="H77" s="58"/>
      <c r="I77" s="58"/>
      <c r="J77" s="52"/>
      <c r="K77" s="58"/>
      <c r="L77" s="58"/>
      <c r="M77" s="58"/>
      <c r="R77" s="12"/>
      <c r="S77" s="12"/>
      <c r="T77" s="12"/>
      <c r="U77" s="12"/>
      <c r="V77" s="12"/>
      <c r="W77" s="12"/>
      <c r="Y77" s="12"/>
      <c r="Z77" s="12"/>
      <c r="AA77" s="12"/>
      <c r="AD77" s="13"/>
    </row>
    <row r="78" spans="1:30" ht="12" hidden="1" customHeight="1" x14ac:dyDescent="0.2">
      <c r="A78" s="52"/>
      <c r="B78" s="52"/>
      <c r="C78" s="52"/>
      <c r="D78" s="52"/>
      <c r="E78" s="58"/>
      <c r="F78" s="52"/>
      <c r="G78" s="52"/>
      <c r="H78" s="58"/>
      <c r="I78" s="58"/>
      <c r="J78" s="52"/>
      <c r="K78" s="58"/>
      <c r="L78" s="58"/>
      <c r="M78" s="58"/>
      <c r="R78" s="12"/>
      <c r="S78" s="12"/>
      <c r="T78" s="12"/>
      <c r="U78" s="12"/>
      <c r="V78" s="12"/>
      <c r="W78" s="12"/>
      <c r="Y78" s="12"/>
      <c r="Z78" s="12"/>
      <c r="AA78" s="12"/>
      <c r="AD78" s="13"/>
    </row>
    <row r="79" spans="1:30" ht="12" customHeight="1" thickTop="1" x14ac:dyDescent="0.2">
      <c r="A79" s="52"/>
      <c r="B79" s="52"/>
      <c r="C79" s="52"/>
      <c r="D79" s="52"/>
      <c r="E79" s="58"/>
      <c r="F79" s="52"/>
      <c r="G79" s="52"/>
      <c r="H79" s="58"/>
      <c r="I79" s="58"/>
      <c r="J79" s="52"/>
      <c r="K79" s="58"/>
      <c r="L79" s="58"/>
      <c r="M79" s="58"/>
      <c r="R79" s="12"/>
      <c r="S79" s="12"/>
      <c r="T79" s="12"/>
      <c r="U79" s="12"/>
      <c r="V79" s="12"/>
      <c r="W79" s="12"/>
      <c r="Y79" s="12"/>
      <c r="Z79" s="12"/>
      <c r="AA79" s="12"/>
      <c r="AD79" s="13"/>
    </row>
    <row r="80" spans="1:30" ht="12" hidden="1" customHeight="1" x14ac:dyDescent="0.2">
      <c r="D80" s="52"/>
      <c r="E80" s="58"/>
      <c r="F80" s="52"/>
      <c r="G80" s="52"/>
      <c r="H80" s="58"/>
      <c r="I80" s="58"/>
      <c r="J80" s="52"/>
      <c r="K80" s="58"/>
      <c r="L80" s="58"/>
      <c r="M80" s="58"/>
      <c r="R80" s="12"/>
      <c r="S80" s="12"/>
      <c r="T80" s="12"/>
      <c r="U80" s="12"/>
      <c r="V80" s="12"/>
      <c r="W80" s="12"/>
      <c r="Y80" s="12"/>
      <c r="Z80" s="12"/>
      <c r="AA80" s="12"/>
      <c r="AD80" s="13"/>
    </row>
    <row r="81" spans="4:30" ht="12" hidden="1" customHeight="1" x14ac:dyDescent="0.2">
      <c r="D81" s="52"/>
      <c r="E81" s="58"/>
      <c r="F81" s="52"/>
      <c r="G81" s="52"/>
      <c r="H81" s="58"/>
      <c r="I81" s="58"/>
      <c r="J81" s="52"/>
      <c r="K81" s="58"/>
      <c r="L81" s="58"/>
      <c r="M81" s="58"/>
      <c r="R81" s="12"/>
      <c r="S81" s="12"/>
      <c r="T81" s="12"/>
      <c r="U81" s="12"/>
      <c r="V81" s="12"/>
      <c r="W81" s="12"/>
      <c r="Y81" s="12"/>
      <c r="Z81" s="12"/>
      <c r="AA81" s="12"/>
      <c r="AD81" s="13"/>
    </row>
    <row r="82" spans="4:30" ht="12" hidden="1" customHeight="1" x14ac:dyDescent="0.2"/>
  </sheetData>
  <sheetProtection sheet="1" objects="1" scenarios="1"/>
  <mergeCells count="30">
    <mergeCell ref="A50:B50"/>
    <mergeCell ref="A51:B51"/>
    <mergeCell ref="A52:B52"/>
    <mergeCell ref="A43:B44"/>
    <mergeCell ref="A9:B16"/>
    <mergeCell ref="A1:M1"/>
    <mergeCell ref="A3:M3"/>
    <mergeCell ref="A5:B5"/>
    <mergeCell ref="A6:B6"/>
    <mergeCell ref="A7:B7"/>
    <mergeCell ref="E33:M33"/>
    <mergeCell ref="E36:M36"/>
    <mergeCell ref="E39:M39"/>
    <mergeCell ref="A49:B49"/>
    <mergeCell ref="A27:M27"/>
    <mergeCell ref="E29:M31"/>
    <mergeCell ref="A29:B38"/>
    <mergeCell ref="A40:B40"/>
    <mergeCell ref="A41:B41"/>
    <mergeCell ref="A42:B42"/>
    <mergeCell ref="A45:B45"/>
    <mergeCell ref="A46:B46"/>
    <mergeCell ref="A47:B47"/>
    <mergeCell ref="A48:B48"/>
    <mergeCell ref="A54:B54"/>
    <mergeCell ref="E67:F69"/>
    <mergeCell ref="G67:M69"/>
    <mergeCell ref="E71:F73"/>
    <mergeCell ref="G71:M73"/>
    <mergeCell ref="A73:B74"/>
  </mergeCells>
  <conditionalFormatting sqref="A27:XFD27">
    <cfRule type="expression" dxfId="3" priority="1">
      <formula>$M$2="Rapide"</formula>
    </cfRule>
  </conditionalFormatting>
  <conditionalFormatting sqref="O27:W27">
    <cfRule type="expression" dxfId="2" priority="2">
      <formula>$M$2="Approfondie"</formula>
    </cfRule>
  </conditionalFormatting>
  <dataValidations count="12">
    <dataValidation allowBlank="1" showInputMessage="1" showErrorMessage="1" prompt="Saisir un axe stratégique de maximum 60 caractères commençant par un verbe d'action." sqref="E33:M33 E36:M36 E39:M39" xr:uid="{5966CBD9-6D69-4146-A45B-0E31D29666EF}"/>
    <dataValidation type="list" allowBlank="1" showInputMessage="1" showErrorMessage="1" prompt="Saisir un chiffre de 1 à 5 unique" sqref="M34 M37 M40" xr:uid="{AA8E286E-2D72-4D70-B86E-03DB5BF5279F}">
      <formula1>"1,2,3,4,5"</formula1>
    </dataValidation>
    <dataValidation type="list" allowBlank="1" showInputMessage="1" showErrorMessage="1" prompt="Dans cette colonne, saisissez une fois chacun des chiffres suivant : 1, 2, 3._x000a_Si la cellule s'affiche en rouge, cela signifie que vous avez saisis plusieurs fois le même chiffre." sqref="K75:K81 M75:M81 K72:K73 M72:M73 K63:K70 M63:M70" xr:uid="{F005B696-2110-4255-BC87-E34D455CC217}">
      <formula1>"1,2,3,4"</formula1>
    </dataValidation>
    <dataValidation type="list" allowBlank="1" showInputMessage="1" showErrorMessage="1" prompt="Pour chaque ligne dont les cellules sont en jaune, saisissez un x dans la colonne la plus adaptée : _x000a_-- : importante menace_x000a_- : légère menace_x000a_0 : neutre_x000a_+ : légère opportunité_x000a_++ : importante opportunité" sqref="H75:I81 E75:E81 H72:I73 E72:E73 H63:I70 E63:E70" xr:uid="{93CED6A7-4421-4ABD-AF25-5D88937EDA6E}">
      <formula1>"x"</formula1>
    </dataValidation>
    <dataValidation type="list" allowBlank="1" showInputMessage="1" showErrorMessage="1" prompt="Si le texte à droite est pertinent pour vous, sélectionner une option. _x000a_Si non, laisser vide." sqref="C39" xr:uid="{C163A661-0C2F-4AC6-AF81-4F870189EECE}">
      <formula1>"Très bonne,Plutôt bonne,Plutôt faible,Faible"</formula1>
    </dataValidation>
    <dataValidation allowBlank="1" showInputMessage="1" showErrorMessage="1" prompt="Saisie libre" sqref="A42 A47" xr:uid="{EA66D88A-A369-434A-9F78-111B7F9649AC}"/>
    <dataValidation type="list" allowBlank="1" showInputMessage="1" showErrorMessage="1" prompt="Si le texte à droite est pertinent pour vous, sélectionner une option. _x000a_Si non, laisser vide." sqref="B45:B46 B41" xr:uid="{A91091D9-C433-4B37-BD62-380B77B06877}">
      <formula1>"Elevée,Plutôt élevée,Existante,Plutôt faible,Très faible"</formula1>
    </dataValidation>
    <dataValidation type="list" allowBlank="1" showInputMessage="1" showErrorMessage="1" prompt="Si le texte à droite est pertinent pour vous, sélectionner une option. _x000a_Si non, laisser vide." sqref="C35" xr:uid="{AD3A7F2B-0616-4356-9CA1-EB46914E92BD}">
      <formula1>"Facile,Assez facile,Plutôt difficile, Difficile"</formula1>
    </dataValidation>
    <dataValidation type="list" allowBlank="1" showInputMessage="1" showErrorMessage="1" prompt="Dans cette colonne, saisissez une fois chacun des chiffres suivant : 1, 2, 3, 4._x000a_Si la cellule s'affiche en rouge, cela signifie que vous avez saisis plusieurs fois le même chiffre." sqref="K74 M74 M52:M58 M43 K43 K52:K58" xr:uid="{31BFC157-3873-49A7-9040-C3088019A4AA}">
      <formula1>"1,2,3,4"</formula1>
    </dataValidation>
    <dataValidation type="textLength" allowBlank="1" showInputMessage="1" showErrorMessage="1" prompt="Saisissez un texte de max. 50 caractères" sqref="R23:T26 T15:T19 P6:P8 S13:S19 S6:S9 R5:R10 T5:T10 R15:R19 P13:P18" xr:uid="{9A3CA8E9-5FC1-448A-AD50-DECB7C14B010}">
      <formula1>0</formula1>
      <formula2>50</formula2>
    </dataValidation>
    <dataValidation type="textLength" allowBlank="1" showInputMessage="1" showErrorMessage="1" sqref="B54" xr:uid="{3959740E-6997-47ED-8451-947E4783C638}">
      <formula1>0</formula1>
      <formula2>50</formula2>
    </dataValidation>
    <dataValidation type="textLength" allowBlank="1" showInputMessage="1" showErrorMessage="1" prompt="Rédiger ici une idée de vision en utilisant un maximum de 170 caractères." sqref="G71" xr:uid="{418BAA6C-A96E-4BAE-91BC-455CE3EAD387}">
      <formula1>0</formula1>
      <formula2>170</formula2>
    </dataValidation>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5 Quel chemin prenons-nous ?&amp;R&amp;D</oddFooter>
  </headerFooter>
  <rowBreaks count="1" manualBreakCount="1">
    <brk id="2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2C81D-75D1-4F04-B4E5-C567D350C6A9}">
  <dimension ref="A1:AM79"/>
  <sheetViews>
    <sheetView showGridLines="0" workbookViewId="0">
      <selection activeCell="B17" sqref="B17"/>
    </sheetView>
  </sheetViews>
  <sheetFormatPr baseColWidth="10" defaultColWidth="0" defaultRowHeight="0" customHeight="1" zeroHeight="1" x14ac:dyDescent="0.2"/>
  <cols>
    <col min="1" max="1" width="52" style="3" customWidth="1"/>
    <col min="2" max="2" width="17.140625" style="3" customWidth="1"/>
    <col min="3" max="3" width="17.85546875" style="3" customWidth="1"/>
    <col min="4" max="4" width="0.7109375" style="3" customWidth="1"/>
    <col min="5" max="9" width="4.85546875" style="3" customWidth="1"/>
    <col min="10" max="10" width="0.7109375" style="3" customWidth="1"/>
    <col min="11" max="11" width="13" style="12" customWidth="1"/>
    <col min="12" max="12" width="0.7109375" style="12" customWidth="1"/>
    <col min="13" max="13" width="15.28515625" style="12" customWidth="1"/>
    <col min="14" max="14" width="0.7109375" style="3" customWidth="1"/>
    <col min="15" max="15" width="4.42578125" style="3" hidden="1" customWidth="1"/>
    <col min="16" max="16" width="94.85546875" style="3" hidden="1" customWidth="1"/>
    <col min="17" max="17" width="1.42578125" style="3" hidden="1" customWidth="1"/>
    <col min="18" max="18" width="10.85546875" style="3" hidden="1" customWidth="1"/>
    <col min="19" max="19" width="56.42578125" style="3" hidden="1" customWidth="1"/>
    <col min="20" max="23" width="10.85546875" style="3" hidden="1" customWidth="1"/>
    <col min="24" max="24" width="2.85546875" style="3" hidden="1" customWidth="1"/>
    <col min="25" max="27" width="10.85546875" style="3" hidden="1" customWidth="1"/>
    <col min="28" max="28" width="2.85546875" style="3" hidden="1" customWidth="1"/>
    <col min="29" max="29" width="8.140625" style="3" hidden="1" customWidth="1"/>
    <col min="30" max="32" width="13.28515625" style="10" hidden="1" customWidth="1"/>
    <col min="33" max="33" width="63.5703125" style="3" hidden="1" customWidth="1"/>
    <col min="34" max="36" width="8.140625" style="3" hidden="1" customWidth="1"/>
    <col min="37" max="37" width="55.140625" style="3" hidden="1" customWidth="1"/>
    <col min="38" max="16384" width="8.140625" style="3" hidden="1"/>
  </cols>
  <sheetData>
    <row r="1" spans="1:39" customFormat="1" ht="26.25" customHeight="1" x14ac:dyDescent="0.45">
      <c r="A1" s="266" t="s">
        <v>464</v>
      </c>
      <c r="B1" s="266"/>
      <c r="C1" s="266"/>
      <c r="D1" s="266"/>
      <c r="E1" s="266"/>
      <c r="F1" s="266"/>
      <c r="G1" s="266"/>
      <c r="H1" s="266"/>
      <c r="I1" s="266"/>
      <c r="J1" s="266"/>
      <c r="K1" s="266"/>
      <c r="L1" s="266"/>
      <c r="M1" s="266"/>
      <c r="N1" s="17"/>
      <c r="P1" s="3"/>
      <c r="AD1" s="5"/>
      <c r="AE1" s="5"/>
      <c r="AF1" s="5"/>
    </row>
    <row r="2" spans="1:39" s="6" customFormat="1" ht="4.5" customHeight="1" x14ac:dyDescent="0.25">
      <c r="C2" s="20"/>
      <c r="D2" s="20"/>
      <c r="E2" s="20"/>
      <c r="F2" s="20"/>
      <c r="G2" s="20"/>
      <c r="H2" s="20"/>
      <c r="I2" s="20"/>
      <c r="J2" s="20"/>
      <c r="K2" s="20"/>
      <c r="L2" s="20"/>
      <c r="M2" s="20"/>
      <c r="N2" s="21"/>
      <c r="P2" s="20"/>
      <c r="AD2" s="22"/>
      <c r="AE2" s="22"/>
      <c r="AF2" s="22"/>
    </row>
    <row r="3" spans="1:39" customFormat="1" ht="18.75" hidden="1" x14ac:dyDescent="0.3">
      <c r="A3" s="228" t="s">
        <v>309</v>
      </c>
      <c r="B3" s="228"/>
      <c r="C3" s="228"/>
      <c r="D3" s="228"/>
      <c r="E3" s="228"/>
      <c r="F3" s="228"/>
      <c r="G3" s="228"/>
      <c r="H3" s="228"/>
      <c r="I3" s="228"/>
      <c r="J3" s="228"/>
      <c r="K3" s="228"/>
      <c r="L3" s="228"/>
      <c r="M3" s="228"/>
      <c r="N3" s="17"/>
      <c r="P3" s="2"/>
      <c r="S3" s="2"/>
      <c r="AD3" s="5"/>
      <c r="AE3" s="5"/>
      <c r="AF3" s="5"/>
    </row>
    <row r="4" spans="1:39" customFormat="1" ht="15.75" customHeight="1" thickBot="1" x14ac:dyDescent="0.3">
      <c r="A4" s="48" t="s">
        <v>465</v>
      </c>
      <c r="B4" s="49"/>
      <c r="H4" s="1"/>
      <c r="N4" s="17"/>
      <c r="P4" s="14"/>
      <c r="R4" s="105" t="s">
        <v>433</v>
      </c>
      <c r="S4" s="14"/>
      <c r="AD4" s="5"/>
      <c r="AE4" s="5"/>
      <c r="AF4" s="5"/>
      <c r="AG4" s="3"/>
      <c r="AJ4" s="3"/>
      <c r="AK4" s="3"/>
    </row>
    <row r="5" spans="1:39" customFormat="1" ht="15.75" customHeight="1" thickBot="1" x14ac:dyDescent="0.3">
      <c r="A5" s="224" t="str">
        <f>IF(G36="","",CONCATENATE(E36," ",G36))</f>
        <v/>
      </c>
      <c r="B5" s="225"/>
      <c r="N5" s="17"/>
      <c r="P5" s="14"/>
      <c r="Q5" s="3"/>
      <c r="R5" s="105">
        <v>1</v>
      </c>
      <c r="S5" s="14"/>
      <c r="AD5" s="5"/>
      <c r="AE5" s="5"/>
      <c r="AF5" s="26"/>
      <c r="AG5" s="2"/>
      <c r="AH5" s="3"/>
      <c r="AI5" s="3"/>
      <c r="AJ5" s="2"/>
    </row>
    <row r="6" spans="1:39" customFormat="1" ht="15.75" customHeight="1" thickBot="1" x14ac:dyDescent="0.3">
      <c r="A6" s="224" t="str">
        <f t="shared" ref="A6:A11" si="0">IF(G37="","",CONCATENATE(E37," ",G37))</f>
        <v/>
      </c>
      <c r="B6" s="225"/>
      <c r="N6" s="17"/>
      <c r="Q6" s="3"/>
      <c r="R6" s="105">
        <v>2</v>
      </c>
      <c r="AD6" s="5"/>
      <c r="AE6" s="5"/>
      <c r="AF6" s="26"/>
      <c r="AG6" s="93"/>
      <c r="AH6" s="3"/>
      <c r="AI6" s="3"/>
      <c r="AJ6" s="26"/>
      <c r="AK6" s="20"/>
    </row>
    <row r="7" spans="1:39" customFormat="1" ht="15.75" customHeight="1" thickBot="1" x14ac:dyDescent="0.3">
      <c r="A7" s="224" t="str">
        <f t="shared" si="0"/>
        <v/>
      </c>
      <c r="B7" s="225"/>
      <c r="N7" s="17"/>
      <c r="Q7" s="3"/>
      <c r="R7" s="105">
        <v>3</v>
      </c>
      <c r="U7" s="2"/>
      <c r="Y7" s="2"/>
      <c r="AD7" s="5"/>
      <c r="AE7" s="5"/>
      <c r="AF7" s="26"/>
      <c r="AG7" s="93"/>
      <c r="AH7" s="3"/>
      <c r="AI7" s="3"/>
      <c r="AJ7" s="26"/>
      <c r="AK7" s="20"/>
      <c r="AL7" s="3"/>
      <c r="AM7" s="3"/>
    </row>
    <row r="8" spans="1:39" customFormat="1" ht="15" customHeight="1" thickBot="1" x14ac:dyDescent="0.3">
      <c r="A8" s="224" t="str">
        <f t="shared" si="0"/>
        <v/>
      </c>
      <c r="B8" s="225"/>
      <c r="N8" s="17"/>
      <c r="Q8" s="3"/>
      <c r="R8" s="105">
        <v>4</v>
      </c>
      <c r="AD8" s="5"/>
      <c r="AE8" s="5"/>
      <c r="AF8" s="10"/>
      <c r="AG8" s="93"/>
      <c r="AH8" s="3"/>
      <c r="AI8" s="3"/>
      <c r="AJ8" s="26"/>
      <c r="AK8" s="20"/>
      <c r="AL8" s="3"/>
      <c r="AM8" s="3"/>
    </row>
    <row r="9" spans="1:39" customFormat="1" ht="15.75" customHeight="1" thickBot="1" x14ac:dyDescent="0.3">
      <c r="A9" s="224" t="str">
        <f t="shared" si="0"/>
        <v/>
      </c>
      <c r="B9" s="225"/>
      <c r="N9" s="17"/>
      <c r="Q9" s="3"/>
      <c r="R9" s="105">
        <v>5</v>
      </c>
      <c r="AD9" s="5"/>
      <c r="AE9" s="5"/>
      <c r="AF9" s="10"/>
      <c r="AG9" s="3"/>
      <c r="AH9" s="3"/>
      <c r="AI9" s="3"/>
      <c r="AJ9" s="26"/>
      <c r="AK9" s="20"/>
      <c r="AL9" s="3"/>
      <c r="AM9" s="3"/>
    </row>
    <row r="10" spans="1:39" customFormat="1" ht="15.75" customHeight="1" thickBot="1" x14ac:dyDescent="0.3">
      <c r="A10" s="224" t="str">
        <f t="shared" si="0"/>
        <v/>
      </c>
      <c r="B10" s="225"/>
      <c r="N10" s="17"/>
      <c r="P10" s="2"/>
      <c r="Q10" s="3"/>
      <c r="S10" s="2"/>
      <c r="AD10" s="5"/>
      <c r="AE10" s="5"/>
      <c r="AF10" s="10"/>
      <c r="AG10" s="3"/>
      <c r="AH10" s="3"/>
      <c r="AI10" s="3"/>
      <c r="AJ10" s="3"/>
      <c r="AK10" s="3"/>
      <c r="AL10" s="3"/>
      <c r="AM10" s="3"/>
    </row>
    <row r="11" spans="1:39" customFormat="1" ht="15.75" customHeight="1" thickBot="1" x14ac:dyDescent="0.3">
      <c r="A11" s="224" t="str">
        <f t="shared" si="0"/>
        <v/>
      </c>
      <c r="B11" s="225"/>
      <c r="N11" s="17"/>
      <c r="P11" s="14"/>
      <c r="Q11" s="3"/>
      <c r="S11" s="14"/>
      <c r="AD11" s="5"/>
      <c r="AE11" s="5"/>
      <c r="AF11" s="10"/>
      <c r="AG11" s="3"/>
      <c r="AH11" s="3"/>
      <c r="AI11" s="3"/>
      <c r="AJ11" s="3"/>
      <c r="AK11" s="3"/>
      <c r="AL11" s="3"/>
      <c r="AM11" s="3"/>
    </row>
    <row r="12" spans="1:39" customFormat="1" ht="15.75" customHeight="1" x14ac:dyDescent="0.25">
      <c r="A12" s="106"/>
      <c r="B12" s="106"/>
      <c r="N12" s="17"/>
      <c r="P12" s="14"/>
      <c r="Q12" s="3"/>
      <c r="S12" s="14"/>
      <c r="AD12" s="5"/>
      <c r="AE12" s="5"/>
      <c r="AF12" s="10"/>
      <c r="AG12" s="2"/>
      <c r="AH12" s="3"/>
      <c r="AI12" s="3"/>
      <c r="AJ12" s="2"/>
      <c r="AL12" s="3"/>
      <c r="AM12" s="3"/>
    </row>
    <row r="13" spans="1:39" customFormat="1" ht="15.75" customHeight="1" x14ac:dyDescent="0.25">
      <c r="A13" s="247" t="s">
        <v>466</v>
      </c>
      <c r="B13" s="247"/>
      <c r="N13" s="17"/>
      <c r="AD13" s="5"/>
      <c r="AE13" s="5"/>
      <c r="AF13" s="26"/>
      <c r="AG13" s="93"/>
      <c r="AJ13" s="26"/>
      <c r="AK13" s="20"/>
      <c r="AL13" s="3"/>
      <c r="AM13" s="3"/>
    </row>
    <row r="14" spans="1:39" customFormat="1" ht="15.75" customHeight="1" x14ac:dyDescent="0.25">
      <c r="A14" s="247"/>
      <c r="B14" s="247"/>
      <c r="N14" s="17"/>
      <c r="AD14" s="5"/>
      <c r="AE14" s="5"/>
      <c r="AF14" s="26"/>
      <c r="AG14" s="93"/>
      <c r="AJ14" s="26"/>
      <c r="AK14" s="20"/>
      <c r="AL14" s="3"/>
      <c r="AM14" s="3"/>
    </row>
    <row r="15" spans="1:39" customFormat="1" ht="15.75" customHeight="1" x14ac:dyDescent="0.25">
      <c r="A15" s="247"/>
      <c r="B15" s="247"/>
      <c r="N15" s="17"/>
      <c r="U15" s="2"/>
      <c r="Y15" s="2"/>
      <c r="AD15" s="5"/>
      <c r="AE15" s="5"/>
      <c r="AF15" s="26"/>
      <c r="AG15" s="93"/>
      <c r="AJ15" s="26"/>
      <c r="AK15" s="20"/>
      <c r="AL15" s="3"/>
      <c r="AM15" s="3"/>
    </row>
    <row r="16" spans="1:39" customFormat="1" ht="15" x14ac:dyDescent="0.25">
      <c r="A16" s="106"/>
      <c r="B16" s="106"/>
      <c r="N16" s="17"/>
      <c r="U16" s="2"/>
      <c r="Y16" s="2"/>
      <c r="AD16" s="5"/>
      <c r="AE16" s="5"/>
      <c r="AF16" s="26"/>
      <c r="AG16" s="20"/>
      <c r="AJ16" s="26"/>
      <c r="AK16" s="20"/>
      <c r="AL16" s="3"/>
      <c r="AM16" s="3"/>
    </row>
    <row r="17" spans="1:37" customFormat="1" ht="15" customHeight="1" x14ac:dyDescent="0.25">
      <c r="A17" s="106"/>
      <c r="B17" s="106"/>
      <c r="N17" s="17"/>
      <c r="AD17" s="5"/>
      <c r="AE17" s="5"/>
      <c r="AF17" s="26"/>
      <c r="AG17" s="20"/>
    </row>
    <row r="18" spans="1:37" customFormat="1" ht="15.75" customHeight="1" x14ac:dyDescent="0.25">
      <c r="A18" s="106"/>
      <c r="B18" s="106"/>
      <c r="N18" s="17"/>
      <c r="AD18" s="5"/>
      <c r="AE18" s="5"/>
      <c r="AF18" s="26"/>
      <c r="AG18" s="20"/>
    </row>
    <row r="19" spans="1:37" customFormat="1" ht="15.75" hidden="1" customHeight="1" x14ac:dyDescent="0.25">
      <c r="A19" s="106"/>
      <c r="B19" s="106"/>
      <c r="N19" s="17"/>
      <c r="P19" s="3"/>
      <c r="AD19" s="5"/>
      <c r="AE19" s="5"/>
      <c r="AF19" s="10"/>
      <c r="AG19" s="3"/>
    </row>
    <row r="20" spans="1:37" customFormat="1" ht="15.75" hidden="1" customHeight="1" x14ac:dyDescent="0.25">
      <c r="A20" s="106"/>
      <c r="B20" s="106"/>
      <c r="C20" s="3"/>
      <c r="D20" s="3"/>
      <c r="E20" s="3"/>
      <c r="F20" s="3"/>
      <c r="I20" s="3"/>
      <c r="J20" s="3"/>
      <c r="K20" s="12"/>
      <c r="L20" s="12"/>
      <c r="M20" s="12"/>
      <c r="N20" s="17"/>
      <c r="P20" s="3"/>
      <c r="AD20" s="5"/>
      <c r="AE20" s="5"/>
      <c r="AF20" s="10"/>
      <c r="AG20" s="3"/>
    </row>
    <row r="21" spans="1:37" customFormat="1" ht="15.75" hidden="1" customHeight="1" x14ac:dyDescent="0.25">
      <c r="A21" s="106"/>
      <c r="B21" s="106"/>
      <c r="C21" s="3"/>
      <c r="D21" s="3"/>
      <c r="E21" s="3"/>
      <c r="F21" s="3"/>
      <c r="I21" s="3"/>
      <c r="J21" s="3"/>
      <c r="K21" s="1"/>
      <c r="L21" s="1"/>
      <c r="M21" s="1"/>
      <c r="N21" s="17"/>
      <c r="P21" s="3"/>
      <c r="AD21" s="5"/>
      <c r="AE21" s="5"/>
      <c r="AF21" s="10"/>
      <c r="AG21" s="3"/>
    </row>
    <row r="22" spans="1:37" customFormat="1" ht="15.75" hidden="1" customHeight="1" x14ac:dyDescent="0.25">
      <c r="A22" s="106"/>
      <c r="B22" s="106"/>
      <c r="D22" s="3"/>
      <c r="E22" s="3"/>
      <c r="F22" s="3"/>
      <c r="G22" s="3"/>
      <c r="H22" s="3"/>
      <c r="I22" s="3"/>
      <c r="J22" s="3"/>
      <c r="K22" s="12"/>
      <c r="L22" s="12"/>
      <c r="M22" s="12"/>
      <c r="N22" s="17"/>
      <c r="P22" s="3"/>
      <c r="AD22" s="5"/>
      <c r="AE22" s="5"/>
      <c r="AF22" s="10"/>
      <c r="AG22" s="3"/>
    </row>
    <row r="23" spans="1:37" customFormat="1" ht="22.5" customHeight="1" x14ac:dyDescent="0.25">
      <c r="A23" s="106"/>
      <c r="B23" s="106"/>
      <c r="E23" s="3"/>
      <c r="F23" s="3"/>
      <c r="I23" s="3"/>
      <c r="J23" s="3"/>
      <c r="K23" s="12"/>
      <c r="N23" s="17"/>
      <c r="P23" s="3"/>
      <c r="U23" s="2"/>
      <c r="Y23" s="2"/>
      <c r="AD23" s="5"/>
      <c r="AE23" s="5"/>
      <c r="AF23" s="10"/>
      <c r="AG23" s="3"/>
    </row>
    <row r="24" spans="1:37" customFormat="1" ht="15.75" hidden="1" customHeight="1" x14ac:dyDescent="0.25">
      <c r="A24" s="3"/>
      <c r="B24" s="3"/>
      <c r="E24" s="3"/>
      <c r="F24" s="3"/>
      <c r="I24" s="1"/>
      <c r="K24" s="12"/>
      <c r="N24" s="17"/>
      <c r="P24" s="3"/>
      <c r="AD24" s="5"/>
      <c r="AE24" s="5"/>
      <c r="AF24" s="10"/>
      <c r="AG24" s="3"/>
    </row>
    <row r="25" spans="1:37" customFormat="1" ht="15.75" hidden="1" customHeight="1" x14ac:dyDescent="0.25">
      <c r="A25" s="3"/>
      <c r="B25" s="3"/>
      <c r="E25" s="3"/>
      <c r="F25" s="3"/>
      <c r="N25" s="17"/>
      <c r="P25" s="3"/>
      <c r="AD25" s="5"/>
      <c r="AE25" s="5"/>
      <c r="AF25" s="10"/>
      <c r="AG25" s="3"/>
    </row>
    <row r="26" spans="1:37" customFormat="1" ht="15.75" hidden="1" customHeight="1" x14ac:dyDescent="0.25">
      <c r="A26" s="3"/>
      <c r="B26" s="3"/>
      <c r="E26" s="3"/>
      <c r="F26" s="3"/>
      <c r="I26" s="1"/>
      <c r="N26" s="17"/>
      <c r="P26" s="3"/>
      <c r="AD26" s="5"/>
      <c r="AE26" s="5"/>
      <c r="AF26" s="10"/>
      <c r="AG26" s="3"/>
    </row>
    <row r="27" spans="1:37" customFormat="1" ht="18.75" customHeight="1" x14ac:dyDescent="0.3">
      <c r="A27" s="228" t="s">
        <v>468</v>
      </c>
      <c r="B27" s="228"/>
      <c r="C27" s="228"/>
      <c r="D27" s="228"/>
      <c r="E27" s="228"/>
      <c r="F27" s="228"/>
      <c r="G27" s="228"/>
      <c r="H27" s="228"/>
      <c r="I27" s="228"/>
      <c r="J27" s="228"/>
      <c r="K27" s="228"/>
      <c r="L27" s="228"/>
      <c r="M27" s="228"/>
      <c r="N27" s="17"/>
      <c r="U27" s="13"/>
      <c r="V27" s="13"/>
      <c r="W27" s="13"/>
      <c r="Y27" s="13"/>
      <c r="Z27" s="13"/>
      <c r="AA27" s="13"/>
      <c r="AD27" s="13"/>
      <c r="AE27" s="13"/>
      <c r="AF27" s="13"/>
    </row>
    <row r="28" spans="1:37" customFormat="1" ht="15.75" customHeight="1" x14ac:dyDescent="0.3">
      <c r="A28" s="48" t="s">
        <v>467</v>
      </c>
      <c r="B28" s="94"/>
      <c r="C28" s="94"/>
      <c r="D28" s="94"/>
      <c r="E28" s="48" t="s">
        <v>5</v>
      </c>
      <c r="F28" s="96"/>
      <c r="G28" s="96"/>
      <c r="H28" s="96"/>
      <c r="I28" s="96"/>
      <c r="J28" s="96"/>
      <c r="K28" s="96"/>
      <c r="L28" s="96"/>
      <c r="M28" s="96"/>
      <c r="U28" s="13"/>
      <c r="V28" s="13"/>
      <c r="W28" s="13"/>
      <c r="Y28" s="13"/>
      <c r="Z28" s="13"/>
      <c r="AA28" s="13"/>
      <c r="AD28" s="13"/>
      <c r="AE28" s="13"/>
      <c r="AF28" s="13"/>
    </row>
    <row r="29" spans="1:37" ht="12" customHeight="1" x14ac:dyDescent="0.2">
      <c r="A29" s="258" t="str">
        <f>A13</f>
        <v>Les mesures à réaliser décrivent l'échelonnement dans le temps des actions importantes à entreprendre pour atteindre les objectifs stratétégiques en tenant compte des priorités définies dans les axes stratégiques.</v>
      </c>
      <c r="B29" s="258"/>
      <c r="E29" s="253" t="s">
        <v>479</v>
      </c>
      <c r="F29" s="253"/>
      <c r="G29" s="253"/>
      <c r="H29" s="253"/>
      <c r="I29" s="253"/>
      <c r="J29" s="253"/>
      <c r="K29" s="253"/>
      <c r="L29" s="253"/>
      <c r="M29" s="253"/>
    </row>
    <row r="30" spans="1:37" s="20" customFormat="1" ht="12" customHeight="1" x14ac:dyDescent="0.25">
      <c r="A30" s="258"/>
      <c r="B30" s="258"/>
      <c r="C30" s="95"/>
      <c r="D30" s="95"/>
      <c r="E30" s="253"/>
      <c r="F30" s="253"/>
      <c r="G30" s="253"/>
      <c r="H30" s="253"/>
      <c r="I30" s="253"/>
      <c r="J30" s="253"/>
      <c r="K30" s="253"/>
      <c r="L30" s="253"/>
      <c r="M30" s="253"/>
      <c r="R30" s="92"/>
      <c r="S30" s="92"/>
      <c r="T30" s="92"/>
      <c r="U30" s="91"/>
      <c r="V30" s="91"/>
      <c r="W30" s="91"/>
      <c r="Y30" s="91"/>
      <c r="Z30" s="91"/>
      <c r="AA30" s="91"/>
      <c r="AD30" s="26"/>
      <c r="AE30" s="26"/>
      <c r="AF30" s="26"/>
    </row>
    <row r="31" spans="1:37" customFormat="1" ht="12" customHeight="1" x14ac:dyDescent="0.25">
      <c r="A31" s="258"/>
      <c r="B31" s="258"/>
      <c r="C31" s="96"/>
      <c r="D31" s="52"/>
      <c r="E31" s="253"/>
      <c r="F31" s="253"/>
      <c r="G31" s="253"/>
      <c r="H31" s="253"/>
      <c r="I31" s="253"/>
      <c r="J31" s="253"/>
      <c r="K31" s="253"/>
      <c r="L31" s="253"/>
      <c r="M31" s="253"/>
      <c r="O31" s="2"/>
      <c r="P31" s="3"/>
      <c r="Q31" s="3"/>
      <c r="R31" s="13"/>
      <c r="S31" s="13"/>
      <c r="T31" s="13"/>
      <c r="U31" s="10"/>
      <c r="V31" s="10"/>
      <c r="W31" s="10"/>
      <c r="X31" s="3"/>
      <c r="Y31" s="10"/>
      <c r="Z31" s="10"/>
      <c r="AA31" s="10"/>
      <c r="AB31" s="3"/>
      <c r="AC31" s="3"/>
      <c r="AD31" s="13"/>
      <c r="AE31" s="13"/>
      <c r="AF31" s="13"/>
      <c r="AG31" s="3"/>
      <c r="AH31" s="3"/>
      <c r="AI31" s="3"/>
      <c r="AJ31" s="3"/>
      <c r="AK31" s="3"/>
    </row>
    <row r="32" spans="1:37" customFormat="1" ht="12" customHeight="1" x14ac:dyDescent="0.25">
      <c r="A32" s="258"/>
      <c r="B32" s="258"/>
      <c r="C32" s="53"/>
      <c r="D32" s="52"/>
      <c r="E32" s="253"/>
      <c r="F32" s="253"/>
      <c r="G32" s="253"/>
      <c r="H32" s="253"/>
      <c r="I32" s="253"/>
      <c r="J32" s="253"/>
      <c r="K32" s="253"/>
      <c r="L32" s="253"/>
      <c r="M32" s="253"/>
      <c r="O32" s="3"/>
      <c r="P32" s="3"/>
      <c r="Q32" s="3"/>
      <c r="R32" s="13"/>
      <c r="S32" s="13"/>
      <c r="T32" s="13"/>
      <c r="U32" s="13"/>
      <c r="V32" s="13"/>
      <c r="W32" s="13"/>
      <c r="X32" s="3"/>
      <c r="Y32" s="13"/>
      <c r="Z32" s="13"/>
      <c r="AA32" s="13"/>
      <c r="AB32" s="3"/>
      <c r="AC32" s="3"/>
      <c r="AD32" s="13"/>
      <c r="AE32" s="13"/>
      <c r="AF32" s="13"/>
      <c r="AG32" s="3"/>
      <c r="AH32" s="3"/>
      <c r="AI32" s="3"/>
      <c r="AJ32" s="3"/>
      <c r="AK32" s="3"/>
    </row>
    <row r="33" spans="1:32" ht="12" customHeight="1" x14ac:dyDescent="0.2">
      <c r="A33" s="258"/>
      <c r="B33" s="258"/>
      <c r="C33" s="58"/>
      <c r="D33" s="116"/>
      <c r="K33" s="3"/>
      <c r="L33" s="3"/>
      <c r="M33" s="3"/>
      <c r="R33" s="12"/>
      <c r="S33" s="12"/>
      <c r="T33" s="12"/>
      <c r="U33" s="12"/>
      <c r="V33" s="12"/>
      <c r="W33" s="12"/>
      <c r="Y33" s="12"/>
      <c r="Z33" s="12"/>
      <c r="AA33" s="12"/>
      <c r="AD33" s="13"/>
      <c r="AE33" s="13"/>
      <c r="AF33" s="13"/>
    </row>
    <row r="34" spans="1:32" ht="12" customHeight="1" x14ac:dyDescent="0.25">
      <c r="A34" s="48" t="s">
        <v>469</v>
      </c>
      <c r="B34" s="115"/>
      <c r="C34" s="58"/>
      <c r="D34" s="117"/>
      <c r="K34" s="3"/>
      <c r="L34" s="3"/>
      <c r="M34" s="3"/>
      <c r="R34" s="12"/>
      <c r="S34" s="12"/>
      <c r="T34" s="12"/>
      <c r="U34" s="12"/>
      <c r="V34" s="12"/>
      <c r="W34" s="12"/>
      <c r="Y34" s="12"/>
      <c r="Z34" s="12"/>
      <c r="AA34" s="12"/>
      <c r="AD34" s="13"/>
    </row>
    <row r="35" spans="1:32" ht="12" customHeight="1" thickBot="1" x14ac:dyDescent="0.25">
      <c r="A35" s="104" t="s">
        <v>471</v>
      </c>
      <c r="B35" s="104"/>
      <c r="C35" s="52"/>
      <c r="D35" s="52"/>
      <c r="E35" s="269" t="s">
        <v>391</v>
      </c>
      <c r="F35" s="269"/>
      <c r="G35" s="116" t="s">
        <v>478</v>
      </c>
      <c r="K35" s="3"/>
      <c r="L35" s="3"/>
      <c r="M35" s="3"/>
      <c r="R35" s="12"/>
      <c r="S35" s="12"/>
      <c r="T35" s="12"/>
      <c r="U35" s="12"/>
      <c r="V35" s="12"/>
      <c r="W35" s="12"/>
      <c r="Y35" s="12"/>
      <c r="Z35" s="12"/>
      <c r="AA35" s="12"/>
      <c r="AD35" s="13"/>
    </row>
    <row r="36" spans="1:32" ht="12" customHeight="1" thickTop="1" thickBot="1" x14ac:dyDescent="0.25">
      <c r="A36" s="104" t="s">
        <v>470</v>
      </c>
      <c r="B36" s="104"/>
      <c r="C36" s="52"/>
      <c r="D36" s="52"/>
      <c r="E36" s="270"/>
      <c r="F36" s="271"/>
      <c r="G36" s="267"/>
      <c r="H36" s="267"/>
      <c r="I36" s="267"/>
      <c r="J36" s="267"/>
      <c r="K36" s="267"/>
      <c r="L36" s="267"/>
      <c r="M36" s="268"/>
      <c r="R36" s="12"/>
      <c r="S36" s="12"/>
      <c r="T36" s="12"/>
      <c r="U36" s="12"/>
      <c r="V36" s="12"/>
      <c r="W36" s="12"/>
      <c r="Y36" s="12"/>
      <c r="Z36" s="12"/>
      <c r="AA36" s="12"/>
      <c r="AD36" s="13"/>
    </row>
    <row r="37" spans="1:32" ht="12" customHeight="1" thickTop="1" thickBot="1" x14ac:dyDescent="0.25">
      <c r="A37" s="257" t="s">
        <v>472</v>
      </c>
      <c r="B37" s="257"/>
      <c r="D37" s="52"/>
      <c r="E37" s="272"/>
      <c r="F37" s="273"/>
      <c r="G37" s="274"/>
      <c r="H37" s="274"/>
      <c r="I37" s="274"/>
      <c r="J37" s="274"/>
      <c r="K37" s="274"/>
      <c r="L37" s="274"/>
      <c r="M37" s="275"/>
      <c r="R37" s="12"/>
      <c r="S37" s="12"/>
      <c r="T37" s="12"/>
      <c r="U37" s="12"/>
      <c r="V37" s="12"/>
      <c r="W37" s="12"/>
      <c r="Y37" s="12"/>
      <c r="Z37" s="12"/>
      <c r="AA37" s="12"/>
      <c r="AD37" s="13"/>
    </row>
    <row r="38" spans="1:32" ht="12" customHeight="1" thickTop="1" thickBot="1" x14ac:dyDescent="0.25">
      <c r="A38" s="257" t="s">
        <v>473</v>
      </c>
      <c r="B38" s="257"/>
      <c r="C38" s="58"/>
      <c r="D38" s="52"/>
      <c r="E38" s="272"/>
      <c r="F38" s="273"/>
      <c r="G38" s="274"/>
      <c r="H38" s="274"/>
      <c r="I38" s="274"/>
      <c r="J38" s="274"/>
      <c r="K38" s="274"/>
      <c r="L38" s="274"/>
      <c r="M38" s="275"/>
      <c r="R38" s="12"/>
      <c r="S38" s="12"/>
      <c r="T38" s="12"/>
      <c r="U38" s="12"/>
      <c r="V38" s="12"/>
      <c r="W38" s="12"/>
      <c r="Y38" s="12"/>
      <c r="Z38" s="12"/>
      <c r="AA38" s="12"/>
      <c r="AD38" s="13"/>
    </row>
    <row r="39" spans="1:32" ht="12" customHeight="1" thickTop="1" thickBot="1" x14ac:dyDescent="0.25">
      <c r="A39" s="257" t="s">
        <v>474</v>
      </c>
      <c r="B39" s="257"/>
      <c r="C39" s="52"/>
      <c r="D39" s="52"/>
      <c r="E39" s="272"/>
      <c r="F39" s="273"/>
      <c r="G39" s="274"/>
      <c r="H39" s="274"/>
      <c r="I39" s="274"/>
      <c r="J39" s="274"/>
      <c r="K39" s="274"/>
      <c r="L39" s="274"/>
      <c r="M39" s="275"/>
      <c r="R39" s="12"/>
      <c r="S39" s="12"/>
      <c r="T39" s="12"/>
      <c r="U39" s="12"/>
      <c r="V39" s="12"/>
      <c r="W39" s="12"/>
      <c r="Y39" s="12"/>
      <c r="Z39" s="12"/>
      <c r="AA39" s="12"/>
      <c r="AD39" s="13"/>
    </row>
    <row r="40" spans="1:32" ht="12" customHeight="1" thickTop="1" thickBot="1" x14ac:dyDescent="0.25">
      <c r="A40" s="257" t="s">
        <v>475</v>
      </c>
      <c r="B40" s="257"/>
      <c r="D40" s="52"/>
      <c r="E40" s="272"/>
      <c r="F40" s="273"/>
      <c r="G40" s="274"/>
      <c r="H40" s="274"/>
      <c r="I40" s="274"/>
      <c r="J40" s="274"/>
      <c r="K40" s="274"/>
      <c r="L40" s="274"/>
      <c r="M40" s="275"/>
      <c r="R40" s="12"/>
      <c r="S40" s="12"/>
      <c r="T40" s="12"/>
      <c r="U40" s="12"/>
      <c r="V40" s="12"/>
      <c r="W40" s="12"/>
      <c r="Y40" s="12"/>
      <c r="Z40" s="12"/>
      <c r="AA40" s="12"/>
      <c r="AD40" s="13"/>
    </row>
    <row r="41" spans="1:32" ht="12" customHeight="1" thickTop="1" thickBot="1" x14ac:dyDescent="0.25">
      <c r="A41" s="257" t="s">
        <v>476</v>
      </c>
      <c r="B41" s="257"/>
      <c r="D41" s="52"/>
      <c r="E41" s="272"/>
      <c r="F41" s="273"/>
      <c r="G41" s="274"/>
      <c r="H41" s="274"/>
      <c r="I41" s="274"/>
      <c r="J41" s="274"/>
      <c r="K41" s="274"/>
      <c r="L41" s="274"/>
      <c r="M41" s="275"/>
      <c r="R41" s="12"/>
      <c r="S41" s="12"/>
      <c r="T41" s="12"/>
      <c r="U41" s="12"/>
      <c r="V41" s="12"/>
      <c r="W41" s="12"/>
      <c r="Y41" s="12"/>
      <c r="Z41" s="12"/>
      <c r="AA41" s="12"/>
      <c r="AD41" s="13"/>
    </row>
    <row r="42" spans="1:32" ht="12" customHeight="1" thickTop="1" thickBot="1" x14ac:dyDescent="0.25">
      <c r="A42" s="257" t="s">
        <v>477</v>
      </c>
      <c r="B42" s="257"/>
      <c r="C42" s="52"/>
      <c r="D42" s="52"/>
      <c r="E42" s="276"/>
      <c r="F42" s="277"/>
      <c r="G42" s="278"/>
      <c r="H42" s="278"/>
      <c r="I42" s="278"/>
      <c r="J42" s="278"/>
      <c r="K42" s="278"/>
      <c r="L42" s="278"/>
      <c r="M42" s="279"/>
      <c r="R42" s="12"/>
      <c r="S42" s="12"/>
      <c r="T42" s="12"/>
      <c r="U42" s="12"/>
      <c r="V42" s="12"/>
      <c r="W42" s="12"/>
      <c r="Y42" s="12"/>
      <c r="Z42" s="12"/>
      <c r="AA42" s="12"/>
      <c r="AD42" s="13"/>
    </row>
    <row r="43" spans="1:32" ht="12" customHeight="1" thickTop="1" thickBot="1" x14ac:dyDescent="0.25">
      <c r="A43" s="257"/>
      <c r="B43" s="257"/>
      <c r="D43" s="52"/>
      <c r="E43" s="52"/>
      <c r="F43" s="52"/>
      <c r="G43" s="52"/>
      <c r="H43" s="52"/>
      <c r="I43" s="52"/>
      <c r="J43" s="52"/>
      <c r="K43" s="58"/>
      <c r="L43" s="58"/>
      <c r="M43" s="58"/>
      <c r="R43" s="107" t="s">
        <v>433</v>
      </c>
      <c r="S43" s="108" t="s">
        <v>434</v>
      </c>
      <c r="T43" s="12"/>
      <c r="U43" s="12"/>
      <c r="V43" s="12"/>
      <c r="W43" s="12"/>
      <c r="Y43" s="12"/>
      <c r="Z43" s="12"/>
      <c r="AA43" s="12"/>
      <c r="AD43" s="13"/>
    </row>
    <row r="44" spans="1:32" ht="12" customHeight="1" thickTop="1" thickBot="1" x14ac:dyDescent="0.25">
      <c r="A44" s="257"/>
      <c r="B44" s="257"/>
      <c r="C44" s="58"/>
      <c r="D44" s="52"/>
      <c r="K44" s="3"/>
      <c r="L44" s="3"/>
      <c r="M44" s="3"/>
      <c r="R44" s="36" t="e">
        <f>IF(#REF!="","",#REF!)</f>
        <v>#REF!</v>
      </c>
      <c r="S44" s="109" t="str">
        <f>IF(D34="","",D34)</f>
        <v/>
      </c>
      <c r="T44" s="12"/>
      <c r="U44" s="12"/>
      <c r="V44" s="12"/>
      <c r="W44" s="12"/>
      <c r="Y44" s="12"/>
      <c r="Z44" s="12"/>
      <c r="AA44" s="12"/>
      <c r="AD44" s="13"/>
    </row>
    <row r="45" spans="1:32" ht="12" customHeight="1" thickTop="1" x14ac:dyDescent="0.2">
      <c r="D45" s="52"/>
      <c r="K45" s="3"/>
      <c r="L45" s="3"/>
      <c r="M45" s="3"/>
      <c r="R45" s="12"/>
      <c r="S45" s="12"/>
      <c r="T45" s="12"/>
      <c r="U45" s="12"/>
      <c r="V45" s="12"/>
      <c r="W45" s="12"/>
      <c r="Y45" s="12"/>
      <c r="Z45" s="12"/>
      <c r="AA45" s="12"/>
      <c r="AD45" s="13"/>
    </row>
    <row r="46" spans="1:32" ht="12" hidden="1" customHeight="1" x14ac:dyDescent="0.2">
      <c r="C46" s="58"/>
      <c r="D46" s="52"/>
      <c r="K46" s="3"/>
      <c r="L46" s="3"/>
      <c r="M46" s="3"/>
      <c r="R46" s="12"/>
      <c r="S46" s="12"/>
      <c r="T46" s="12"/>
      <c r="U46" s="12"/>
      <c r="V46" s="12"/>
      <c r="W46" s="12"/>
      <c r="Y46" s="12"/>
      <c r="Z46" s="12"/>
      <c r="AA46" s="12"/>
      <c r="AD46" s="13"/>
    </row>
    <row r="47" spans="1:32" ht="12" hidden="1" customHeight="1" x14ac:dyDescent="0.2">
      <c r="C47" s="52"/>
      <c r="D47" s="52"/>
      <c r="K47" s="3"/>
      <c r="L47" s="3"/>
      <c r="M47" s="3"/>
      <c r="R47" s="36" t="str">
        <f>IF(M40="","",M40)</f>
        <v/>
      </c>
      <c r="S47" s="109" t="str">
        <f>IF(E39="","",E39)</f>
        <v/>
      </c>
      <c r="T47" s="12"/>
      <c r="U47" s="12"/>
      <c r="V47" s="12"/>
      <c r="W47" s="12"/>
      <c r="Y47" s="12"/>
      <c r="Z47" s="12"/>
      <c r="AA47" s="12"/>
      <c r="AD47" s="13"/>
    </row>
    <row r="48" spans="1:32" ht="12" hidden="1" customHeight="1" x14ac:dyDescent="0.2">
      <c r="C48" s="52"/>
      <c r="D48" s="52"/>
      <c r="K48" s="3"/>
      <c r="L48" s="3"/>
      <c r="M48" s="3"/>
      <c r="R48" s="12"/>
      <c r="S48" s="12"/>
      <c r="T48" s="12"/>
      <c r="U48" s="12"/>
      <c r="V48" s="12"/>
      <c r="W48" s="12"/>
      <c r="Y48" s="12"/>
      <c r="Z48" s="12"/>
      <c r="AA48" s="12"/>
      <c r="AD48" s="13"/>
    </row>
    <row r="49" spans="1:30" ht="12" hidden="1" customHeight="1" x14ac:dyDescent="0.2">
      <c r="D49" s="52"/>
      <c r="E49" s="52"/>
      <c r="F49" s="52"/>
      <c r="G49" s="52"/>
      <c r="H49" s="52"/>
      <c r="I49" s="52"/>
      <c r="J49" s="52"/>
      <c r="K49" s="58"/>
      <c r="L49" s="58"/>
      <c r="M49" s="58"/>
      <c r="R49" s="12"/>
      <c r="S49" s="12"/>
      <c r="T49" s="12"/>
      <c r="U49" s="12"/>
      <c r="V49" s="12"/>
      <c r="W49" s="12"/>
      <c r="Y49" s="12"/>
      <c r="Z49" s="12"/>
      <c r="AA49" s="12"/>
      <c r="AD49" s="13"/>
    </row>
    <row r="50" spans="1:30" ht="12" hidden="1" customHeight="1" thickTop="1" thickBot="1" x14ac:dyDescent="0.25">
      <c r="A50" s="111"/>
      <c r="B50" s="111"/>
      <c r="C50" s="58"/>
      <c r="D50" s="52"/>
      <c r="E50" s="52"/>
      <c r="F50" s="52"/>
      <c r="G50" s="52"/>
      <c r="H50" s="52"/>
      <c r="I50" s="52"/>
      <c r="J50" s="52"/>
      <c r="K50" s="58"/>
      <c r="L50" s="58"/>
      <c r="M50" s="58"/>
      <c r="R50" s="36" t="str">
        <f>IF(M51="","",M51)</f>
        <v/>
      </c>
      <c r="S50" s="109" t="str">
        <f>IF(E50="","",E50)</f>
        <v/>
      </c>
      <c r="T50" s="12"/>
      <c r="U50" s="12"/>
      <c r="V50" s="12"/>
      <c r="W50" s="12"/>
      <c r="Y50" s="12"/>
      <c r="Z50" s="12"/>
      <c r="AA50" s="12"/>
      <c r="AD50" s="13"/>
    </row>
    <row r="51" spans="1:30" ht="12" hidden="1" customHeight="1" thickTop="1" thickBot="1" x14ac:dyDescent="0.25">
      <c r="A51" s="257"/>
      <c r="B51" s="257"/>
      <c r="C51" s="52"/>
      <c r="D51" s="52"/>
      <c r="E51" s="52"/>
      <c r="F51" s="52"/>
      <c r="G51" s="52"/>
      <c r="H51" s="52"/>
      <c r="I51" s="52"/>
      <c r="J51" s="52"/>
      <c r="K51" s="58"/>
      <c r="L51" s="58"/>
      <c r="M51" s="58"/>
      <c r="R51" s="12"/>
      <c r="S51" s="12"/>
      <c r="T51" s="12"/>
      <c r="U51" s="12"/>
      <c r="V51" s="12"/>
      <c r="W51" s="12"/>
      <c r="Y51" s="12"/>
      <c r="Z51" s="12"/>
      <c r="AA51" s="12"/>
      <c r="AD51" s="13"/>
    </row>
    <row r="52" spans="1:30" ht="12" hidden="1" customHeight="1" thickTop="1" thickBot="1" x14ac:dyDescent="0.25">
      <c r="A52" s="110"/>
      <c r="B52" s="110"/>
      <c r="C52" s="52"/>
      <c r="D52" s="52"/>
      <c r="E52" s="52"/>
      <c r="F52" s="52"/>
      <c r="G52" s="52"/>
      <c r="H52" s="52"/>
      <c r="I52" s="52"/>
      <c r="J52" s="52"/>
      <c r="K52" s="58"/>
      <c r="L52" s="58"/>
      <c r="M52" s="58"/>
      <c r="R52" s="12"/>
      <c r="S52" s="12"/>
      <c r="T52" s="12"/>
      <c r="U52" s="12"/>
      <c r="V52" s="12"/>
      <c r="W52" s="12"/>
      <c r="Y52" s="12"/>
      <c r="Z52" s="12"/>
      <c r="AA52" s="12"/>
      <c r="AD52" s="13"/>
    </row>
    <row r="53" spans="1:30" ht="12" hidden="1" customHeight="1" thickTop="1" thickBot="1" x14ac:dyDescent="0.25">
      <c r="A53" s="110"/>
      <c r="B53" s="110"/>
      <c r="C53" s="52"/>
      <c r="D53" s="52"/>
      <c r="E53" s="52"/>
      <c r="F53" s="52"/>
      <c r="G53" s="52"/>
      <c r="H53" s="52"/>
      <c r="I53" s="52"/>
      <c r="J53" s="52"/>
      <c r="K53" s="58"/>
      <c r="L53" s="58"/>
      <c r="M53" s="58"/>
      <c r="R53" s="36" t="str">
        <f>IF(M54="","",M54)</f>
        <v/>
      </c>
      <c r="S53" s="109" t="str">
        <f>IF(E53="","",E53)</f>
        <v/>
      </c>
      <c r="T53" s="12"/>
      <c r="U53" s="12"/>
      <c r="V53" s="12"/>
      <c r="W53" s="12"/>
      <c r="Y53" s="12"/>
      <c r="Z53" s="12"/>
      <c r="AA53" s="12"/>
      <c r="AD53" s="13"/>
    </row>
    <row r="54" spans="1:30" ht="12" hidden="1" customHeight="1" thickTop="1" thickBot="1" x14ac:dyDescent="0.25">
      <c r="A54" s="110"/>
      <c r="B54" s="110"/>
      <c r="C54" s="52"/>
      <c r="D54" s="52"/>
      <c r="E54" s="52"/>
      <c r="F54" s="52"/>
      <c r="G54" s="52"/>
      <c r="H54" s="52"/>
      <c r="I54" s="52"/>
      <c r="J54" s="52"/>
      <c r="K54" s="58"/>
      <c r="L54" s="58"/>
      <c r="M54" s="58"/>
      <c r="R54" s="12"/>
      <c r="S54" s="12"/>
      <c r="T54" s="12"/>
      <c r="U54" s="12"/>
      <c r="V54" s="12"/>
      <c r="W54" s="12"/>
      <c r="Y54" s="12"/>
      <c r="Z54" s="12"/>
      <c r="AA54" s="12"/>
      <c r="AD54" s="13"/>
    </row>
    <row r="55" spans="1:30" ht="12" hidden="1" customHeight="1" thickTop="1" x14ac:dyDescent="0.2">
      <c r="A55" s="111"/>
      <c r="B55" s="111"/>
      <c r="C55" s="58"/>
      <c r="D55" s="52"/>
      <c r="E55" s="52"/>
      <c r="F55" s="52"/>
      <c r="G55" s="52"/>
      <c r="H55" s="52"/>
      <c r="I55" s="52"/>
      <c r="J55" s="52"/>
      <c r="K55" s="58"/>
      <c r="L55" s="58"/>
      <c r="M55" s="58"/>
      <c r="R55" s="12"/>
      <c r="S55" s="12"/>
      <c r="T55" s="12"/>
      <c r="U55" s="12"/>
      <c r="V55" s="12"/>
      <c r="W55" s="12"/>
      <c r="Y55" s="12"/>
      <c r="Z55" s="12"/>
      <c r="AA55" s="12"/>
      <c r="AD55" s="13"/>
    </row>
    <row r="56" spans="1:30" ht="12" hidden="1" customHeight="1" x14ac:dyDescent="0.2">
      <c r="C56" s="52"/>
      <c r="D56" s="52"/>
      <c r="K56" s="3"/>
      <c r="L56" s="3"/>
      <c r="M56" s="3"/>
      <c r="R56" s="12"/>
      <c r="S56" s="12"/>
      <c r="T56" s="12"/>
      <c r="U56" s="12"/>
      <c r="V56" s="12"/>
      <c r="W56" s="12"/>
      <c r="Y56" s="12"/>
      <c r="Z56" s="12"/>
      <c r="AA56" s="12"/>
      <c r="AD56" s="13"/>
    </row>
    <row r="57" spans="1:30" ht="12" hidden="1" customHeight="1" x14ac:dyDescent="0.2">
      <c r="C57" s="52"/>
      <c r="D57" s="52"/>
      <c r="K57" s="3"/>
      <c r="L57" s="3"/>
      <c r="M57" s="3"/>
      <c r="R57" s="12"/>
      <c r="S57" s="12"/>
      <c r="T57" s="12"/>
      <c r="U57" s="12"/>
      <c r="V57" s="12"/>
      <c r="W57" s="12"/>
      <c r="Y57" s="12"/>
      <c r="Z57" s="12"/>
      <c r="AA57" s="12"/>
      <c r="AD57" s="13"/>
    </row>
    <row r="58" spans="1:30" ht="12" hidden="1" customHeight="1" x14ac:dyDescent="0.2">
      <c r="C58" s="52"/>
      <c r="D58" s="52"/>
      <c r="K58" s="3"/>
      <c r="L58" s="3"/>
      <c r="M58" s="3"/>
      <c r="R58" s="12"/>
      <c r="S58" s="12"/>
      <c r="T58" s="12"/>
      <c r="U58" s="12"/>
      <c r="V58" s="12"/>
      <c r="W58" s="12"/>
      <c r="Y58" s="12"/>
      <c r="Z58" s="12"/>
      <c r="AA58" s="12"/>
      <c r="AD58" s="13"/>
    </row>
    <row r="59" spans="1:30" ht="12" hidden="1" customHeight="1" x14ac:dyDescent="0.2">
      <c r="C59" s="52"/>
      <c r="D59" s="52"/>
      <c r="K59" s="3"/>
      <c r="L59" s="3"/>
      <c r="M59" s="3"/>
      <c r="R59" s="12"/>
      <c r="S59" s="12"/>
      <c r="T59" s="12"/>
      <c r="U59" s="12"/>
      <c r="V59" s="12"/>
      <c r="W59" s="12"/>
      <c r="Y59" s="12"/>
      <c r="Z59" s="12"/>
      <c r="AA59" s="12"/>
      <c r="AD59" s="13"/>
    </row>
    <row r="60" spans="1:30" ht="12" hidden="1" customHeight="1" x14ac:dyDescent="0.2">
      <c r="C60" s="52"/>
      <c r="D60" s="52"/>
      <c r="E60" s="112"/>
      <c r="F60" s="112"/>
      <c r="G60" s="96"/>
      <c r="H60" s="96"/>
      <c r="I60" s="96"/>
      <c r="J60" s="96"/>
      <c r="K60" s="96"/>
      <c r="L60" s="96"/>
      <c r="M60" s="96"/>
      <c r="R60" s="12"/>
      <c r="S60" s="12"/>
      <c r="T60" s="12"/>
      <c r="U60" s="12"/>
      <c r="V60" s="12"/>
      <c r="W60" s="12"/>
      <c r="Y60" s="12"/>
      <c r="Z60" s="12"/>
      <c r="AA60" s="12"/>
      <c r="AD60" s="13"/>
    </row>
    <row r="61" spans="1:30" ht="12" hidden="1" customHeight="1" x14ac:dyDescent="0.2">
      <c r="C61" s="52"/>
      <c r="D61" s="52"/>
      <c r="E61" s="112"/>
      <c r="F61" s="112"/>
      <c r="G61" s="96"/>
      <c r="H61" s="96"/>
      <c r="I61" s="96"/>
      <c r="J61" s="96"/>
      <c r="K61" s="96"/>
      <c r="L61" s="96"/>
      <c r="M61" s="96"/>
      <c r="R61" s="12"/>
      <c r="S61" s="12"/>
      <c r="T61" s="12"/>
      <c r="U61" s="12"/>
      <c r="V61" s="12"/>
      <c r="W61" s="12"/>
      <c r="Y61" s="12"/>
      <c r="Z61" s="12"/>
      <c r="AA61" s="12"/>
      <c r="AD61" s="13"/>
    </row>
    <row r="62" spans="1:30" ht="12" hidden="1" customHeight="1" x14ac:dyDescent="0.2">
      <c r="C62" s="52"/>
      <c r="D62" s="52"/>
      <c r="E62" s="112"/>
      <c r="F62" s="112"/>
      <c r="G62" s="96"/>
      <c r="H62" s="96"/>
      <c r="I62" s="96"/>
      <c r="J62" s="96"/>
      <c r="K62" s="96"/>
      <c r="L62" s="96"/>
      <c r="M62" s="96"/>
      <c r="R62" s="12"/>
      <c r="S62" s="12"/>
      <c r="T62" s="12"/>
      <c r="U62" s="12"/>
      <c r="V62" s="12"/>
      <c r="W62" s="12"/>
      <c r="Y62" s="12"/>
      <c r="Z62" s="12"/>
      <c r="AA62" s="12"/>
      <c r="AD62" s="13"/>
    </row>
    <row r="63" spans="1:30" ht="12" hidden="1" customHeight="1" x14ac:dyDescent="0.2">
      <c r="C63" s="52"/>
      <c r="D63" s="52"/>
      <c r="E63" s="58"/>
      <c r="F63" s="52"/>
      <c r="G63" s="52"/>
      <c r="H63" s="58"/>
      <c r="I63" s="58"/>
      <c r="J63" s="52"/>
      <c r="K63" s="58"/>
      <c r="L63" s="58"/>
      <c r="M63" s="58"/>
      <c r="R63" s="12"/>
      <c r="S63" s="12"/>
      <c r="T63" s="12"/>
      <c r="U63" s="12"/>
      <c r="V63" s="12"/>
      <c r="W63" s="12"/>
      <c r="Y63" s="12"/>
      <c r="Z63" s="12"/>
      <c r="AA63" s="12"/>
      <c r="AD63" s="13"/>
    </row>
    <row r="64" spans="1:30" ht="12" hidden="1" customHeight="1" x14ac:dyDescent="0.2">
      <c r="C64" s="52"/>
      <c r="D64" s="52"/>
      <c r="E64" s="250"/>
      <c r="F64" s="250"/>
      <c r="G64" s="253"/>
      <c r="H64" s="253"/>
      <c r="I64" s="253"/>
      <c r="J64" s="253"/>
      <c r="K64" s="253"/>
      <c r="L64" s="253"/>
      <c r="M64" s="253"/>
      <c r="R64" s="12"/>
      <c r="S64" s="12"/>
      <c r="T64" s="12"/>
      <c r="U64" s="12"/>
      <c r="V64" s="12"/>
      <c r="W64" s="12"/>
      <c r="Y64" s="12"/>
      <c r="Z64" s="12"/>
      <c r="AA64" s="12"/>
      <c r="AD64" s="13"/>
    </row>
    <row r="65" spans="1:30" ht="12" hidden="1" customHeight="1" x14ac:dyDescent="0.2">
      <c r="C65" s="52"/>
      <c r="D65" s="52"/>
      <c r="E65" s="250"/>
      <c r="F65" s="250"/>
      <c r="G65" s="253"/>
      <c r="H65" s="253"/>
      <c r="I65" s="253"/>
      <c r="J65" s="253"/>
      <c r="K65" s="253"/>
      <c r="L65" s="253"/>
      <c r="M65" s="253"/>
      <c r="R65" s="12"/>
      <c r="S65" s="12"/>
      <c r="T65" s="12"/>
      <c r="U65" s="12"/>
      <c r="V65" s="12"/>
      <c r="W65" s="12"/>
      <c r="Y65" s="12"/>
      <c r="Z65" s="12"/>
      <c r="AA65" s="12"/>
      <c r="AD65" s="13"/>
    </row>
    <row r="66" spans="1:30" ht="12" hidden="1" customHeight="1" x14ac:dyDescent="0.2">
      <c r="C66" s="52"/>
      <c r="D66" s="52"/>
      <c r="E66" s="250"/>
      <c r="F66" s="250"/>
      <c r="G66" s="253"/>
      <c r="H66" s="253"/>
      <c r="I66" s="253"/>
      <c r="J66" s="253"/>
      <c r="K66" s="253"/>
      <c r="L66" s="253"/>
      <c r="M66" s="253"/>
      <c r="R66" s="12"/>
      <c r="S66" s="12"/>
      <c r="T66" s="12"/>
      <c r="U66" s="12"/>
      <c r="V66" s="12"/>
      <c r="W66" s="12"/>
      <c r="Y66" s="12"/>
      <c r="Z66" s="12"/>
      <c r="AA66" s="12"/>
      <c r="AD66" s="13"/>
    </row>
    <row r="67" spans="1:30" ht="12" hidden="1" customHeight="1" x14ac:dyDescent="0.2">
      <c r="C67" s="52"/>
      <c r="D67" s="52"/>
      <c r="E67" s="58"/>
      <c r="F67" s="52"/>
      <c r="G67" s="52"/>
      <c r="H67" s="58"/>
      <c r="I67" s="58"/>
      <c r="J67" s="52"/>
      <c r="K67" s="58"/>
      <c r="L67" s="58"/>
      <c r="M67" s="58"/>
      <c r="R67" s="12"/>
      <c r="S67" s="12"/>
      <c r="T67" s="12"/>
      <c r="U67" s="12"/>
      <c r="V67" s="12"/>
      <c r="W67" s="12"/>
      <c r="Y67" s="12"/>
      <c r="Z67" s="12"/>
      <c r="AA67" s="12"/>
      <c r="AD67" s="13"/>
    </row>
    <row r="68" spans="1:30" ht="12" hidden="1" customHeight="1" thickBot="1" x14ac:dyDescent="0.25">
      <c r="A68" s="113"/>
      <c r="B68" s="113"/>
      <c r="C68" s="58"/>
      <c r="D68" s="52"/>
      <c r="E68" s="250"/>
      <c r="F68" s="250"/>
      <c r="G68" s="253"/>
      <c r="H68" s="253"/>
      <c r="I68" s="253"/>
      <c r="J68" s="253"/>
      <c r="K68" s="253"/>
      <c r="L68" s="253"/>
      <c r="M68" s="253"/>
      <c r="R68" s="12"/>
      <c r="S68" s="12"/>
      <c r="T68" s="12"/>
      <c r="U68" s="12"/>
      <c r="V68" s="12"/>
      <c r="W68" s="12"/>
      <c r="Y68" s="12"/>
      <c r="Z68" s="12"/>
      <c r="AA68" s="12"/>
      <c r="AD68" s="13"/>
    </row>
    <row r="69" spans="1:30" ht="12" hidden="1" customHeight="1" thickTop="1" thickBot="1" x14ac:dyDescent="0.25">
      <c r="A69" s="52"/>
      <c r="B69" s="52"/>
      <c r="C69" s="52"/>
      <c r="D69" s="52"/>
      <c r="E69" s="250"/>
      <c r="F69" s="250"/>
      <c r="G69" s="253"/>
      <c r="H69" s="253"/>
      <c r="I69" s="253"/>
      <c r="J69" s="253"/>
      <c r="K69" s="253"/>
      <c r="L69" s="253"/>
      <c r="M69" s="253"/>
      <c r="R69" s="12"/>
      <c r="S69" s="12"/>
      <c r="T69" s="12"/>
      <c r="U69" s="12"/>
      <c r="V69" s="12"/>
      <c r="W69" s="12"/>
      <c r="Y69" s="12"/>
      <c r="Z69" s="12"/>
      <c r="AA69" s="12"/>
      <c r="AD69" s="13"/>
    </row>
    <row r="70" spans="1:30" ht="12" hidden="1" customHeight="1" thickTop="1" x14ac:dyDescent="0.2">
      <c r="A70" s="264"/>
      <c r="B70" s="264"/>
      <c r="C70" s="52"/>
      <c r="D70" s="52"/>
      <c r="E70" s="250"/>
      <c r="F70" s="250"/>
      <c r="G70" s="253"/>
      <c r="H70" s="253"/>
      <c r="I70" s="253"/>
      <c r="J70" s="253"/>
      <c r="K70" s="253"/>
      <c r="L70" s="253"/>
      <c r="M70" s="253"/>
      <c r="R70" s="12"/>
      <c r="S70" s="12"/>
      <c r="T70" s="12"/>
      <c r="U70" s="12"/>
      <c r="V70" s="12"/>
      <c r="W70" s="12"/>
      <c r="Y70" s="12"/>
      <c r="Z70" s="12"/>
      <c r="AA70" s="12"/>
      <c r="AD70" s="13"/>
    </row>
    <row r="71" spans="1:30" ht="12" hidden="1" customHeight="1" thickBot="1" x14ac:dyDescent="0.25">
      <c r="A71" s="265"/>
      <c r="B71" s="265"/>
      <c r="C71" s="58"/>
      <c r="D71" s="52"/>
      <c r="E71" s="52"/>
      <c r="F71" s="52"/>
      <c r="G71" s="52"/>
      <c r="H71" s="52"/>
      <c r="I71" s="52"/>
      <c r="J71" s="52"/>
      <c r="K71" s="58"/>
      <c r="L71" s="58"/>
      <c r="M71" s="58"/>
      <c r="R71" s="12"/>
      <c r="S71" s="12"/>
      <c r="T71" s="12"/>
      <c r="U71" s="12"/>
      <c r="V71" s="12"/>
      <c r="W71" s="12"/>
      <c r="Y71" s="12"/>
      <c r="Z71" s="12"/>
      <c r="AA71" s="12"/>
      <c r="AD71" s="13"/>
    </row>
    <row r="72" spans="1:30" ht="12" hidden="1" customHeight="1" thickTop="1" x14ac:dyDescent="0.2">
      <c r="A72" s="52"/>
      <c r="B72" s="52"/>
      <c r="C72" s="52"/>
      <c r="D72" s="52"/>
      <c r="E72" s="58"/>
      <c r="F72" s="52"/>
      <c r="G72" s="52"/>
      <c r="H72" s="58"/>
      <c r="I72" s="58"/>
      <c r="J72" s="52"/>
      <c r="K72" s="58"/>
      <c r="L72" s="58"/>
      <c r="M72" s="58"/>
      <c r="R72" s="12"/>
      <c r="S72" s="12"/>
      <c r="T72" s="12"/>
      <c r="U72" s="12"/>
      <c r="V72" s="12"/>
      <c r="W72" s="12"/>
      <c r="Y72" s="12"/>
      <c r="Z72" s="12"/>
      <c r="AA72" s="12"/>
      <c r="AD72" s="13"/>
    </row>
    <row r="73" spans="1:30" ht="12" hidden="1" customHeight="1" x14ac:dyDescent="0.2">
      <c r="A73" s="52"/>
      <c r="B73" s="52"/>
      <c r="C73" s="52"/>
      <c r="D73" s="52"/>
      <c r="E73" s="58"/>
      <c r="F73" s="52"/>
      <c r="G73" s="52"/>
      <c r="H73" s="58"/>
      <c r="I73" s="58"/>
      <c r="J73" s="52"/>
      <c r="K73" s="58"/>
      <c r="L73" s="58"/>
      <c r="M73" s="58"/>
      <c r="R73" s="12"/>
      <c r="S73" s="12"/>
      <c r="T73" s="12"/>
      <c r="U73" s="12"/>
      <c r="V73" s="12"/>
      <c r="W73" s="12"/>
      <c r="Y73" s="12"/>
      <c r="Z73" s="12"/>
      <c r="AA73" s="12"/>
      <c r="AD73" s="13"/>
    </row>
    <row r="74" spans="1:30" ht="12" hidden="1" customHeight="1" x14ac:dyDescent="0.2">
      <c r="A74" s="52"/>
      <c r="B74" s="52"/>
      <c r="C74" s="52"/>
      <c r="D74" s="52"/>
      <c r="E74" s="58"/>
      <c r="F74" s="52"/>
      <c r="G74" s="52"/>
      <c r="H74" s="58"/>
      <c r="I74" s="58"/>
      <c r="J74" s="52"/>
      <c r="K74" s="58"/>
      <c r="L74" s="58"/>
      <c r="M74" s="58"/>
      <c r="R74" s="12"/>
      <c r="S74" s="12"/>
      <c r="T74" s="12"/>
      <c r="U74" s="12"/>
      <c r="V74" s="12"/>
      <c r="W74" s="12"/>
      <c r="Y74" s="12"/>
      <c r="Z74" s="12"/>
      <c r="AA74" s="12"/>
      <c r="AD74" s="13"/>
    </row>
    <row r="75" spans="1:30" ht="12" hidden="1" customHeight="1" x14ac:dyDescent="0.2">
      <c r="A75" s="52"/>
      <c r="B75" s="52"/>
      <c r="C75" s="52"/>
      <c r="D75" s="52"/>
      <c r="E75" s="58"/>
      <c r="F75" s="52"/>
      <c r="G75" s="52"/>
      <c r="H75" s="58"/>
      <c r="I75" s="58"/>
      <c r="J75" s="52"/>
      <c r="K75" s="58"/>
      <c r="L75" s="58"/>
      <c r="M75" s="58"/>
      <c r="R75" s="12"/>
      <c r="S75" s="12"/>
      <c r="T75" s="12"/>
      <c r="U75" s="12"/>
      <c r="V75" s="12"/>
      <c r="W75" s="12"/>
      <c r="Y75" s="12"/>
      <c r="Z75" s="12"/>
      <c r="AA75" s="12"/>
      <c r="AD75" s="13"/>
    </row>
    <row r="76" spans="1:30" ht="12" customHeight="1" x14ac:dyDescent="0.2">
      <c r="A76" s="52"/>
      <c r="B76" s="52"/>
      <c r="C76" s="52"/>
      <c r="D76" s="52"/>
      <c r="E76" s="58"/>
      <c r="F76" s="52"/>
      <c r="G76" s="52"/>
      <c r="H76" s="58"/>
      <c r="I76" s="58"/>
      <c r="J76" s="52"/>
      <c r="K76" s="58"/>
      <c r="L76" s="58"/>
      <c r="M76" s="58"/>
      <c r="R76" s="12"/>
      <c r="S76" s="12"/>
      <c r="T76" s="12"/>
      <c r="U76" s="12"/>
      <c r="V76" s="12"/>
      <c r="W76" s="12"/>
      <c r="Y76" s="12"/>
      <c r="Z76" s="12"/>
      <c r="AA76" s="12"/>
      <c r="AD76" s="13"/>
    </row>
    <row r="77" spans="1:30" ht="12" hidden="1" customHeight="1" x14ac:dyDescent="0.2">
      <c r="D77" s="52"/>
      <c r="E77" s="58"/>
      <c r="F77" s="52"/>
      <c r="G77" s="52"/>
      <c r="H77" s="58"/>
      <c r="I77" s="58"/>
      <c r="J77" s="52"/>
      <c r="K77" s="58"/>
      <c r="L77" s="58"/>
      <c r="M77" s="58"/>
      <c r="R77" s="12"/>
      <c r="S77" s="12"/>
      <c r="T77" s="12"/>
      <c r="U77" s="12"/>
      <c r="V77" s="12"/>
      <c r="W77" s="12"/>
      <c r="Y77" s="12"/>
      <c r="Z77" s="12"/>
      <c r="AA77" s="12"/>
      <c r="AD77" s="13"/>
    </row>
    <row r="78" spans="1:30" ht="12" hidden="1" customHeight="1" x14ac:dyDescent="0.2">
      <c r="D78" s="52"/>
      <c r="E78" s="58"/>
      <c r="F78" s="52"/>
      <c r="G78" s="52"/>
      <c r="H78" s="58"/>
      <c r="I78" s="58"/>
      <c r="J78" s="52"/>
      <c r="K78" s="58"/>
      <c r="L78" s="58"/>
      <c r="M78" s="58"/>
      <c r="R78" s="12"/>
      <c r="S78" s="12"/>
      <c r="T78" s="12"/>
      <c r="U78" s="12"/>
      <c r="V78" s="12"/>
      <c r="W78" s="12"/>
      <c r="Y78" s="12"/>
      <c r="Z78" s="12"/>
      <c r="AA78" s="12"/>
      <c r="AD78" s="13"/>
    </row>
    <row r="79" spans="1:30" ht="12" hidden="1" customHeight="1" x14ac:dyDescent="0.2"/>
  </sheetData>
  <sheetProtection sheet="1" objects="1" scenarios="1"/>
  <mergeCells count="42">
    <mergeCell ref="E41:F41"/>
    <mergeCell ref="G41:M41"/>
    <mergeCell ref="E42:F42"/>
    <mergeCell ref="G42:M42"/>
    <mergeCell ref="E38:F38"/>
    <mergeCell ref="G38:M38"/>
    <mergeCell ref="E39:F39"/>
    <mergeCell ref="G39:M39"/>
    <mergeCell ref="E40:F40"/>
    <mergeCell ref="G40:M40"/>
    <mergeCell ref="A43:B43"/>
    <mergeCell ref="A40:B40"/>
    <mergeCell ref="A41:B41"/>
    <mergeCell ref="A42:B42"/>
    <mergeCell ref="A44:B44"/>
    <mergeCell ref="A37:B37"/>
    <mergeCell ref="G36:M36"/>
    <mergeCell ref="E35:F35"/>
    <mergeCell ref="E36:F36"/>
    <mergeCell ref="A1:M1"/>
    <mergeCell ref="A3:M3"/>
    <mergeCell ref="A5:B5"/>
    <mergeCell ref="A6:B6"/>
    <mergeCell ref="A7:B7"/>
    <mergeCell ref="E37:F37"/>
    <mergeCell ref="G37:M37"/>
    <mergeCell ref="E68:F70"/>
    <mergeCell ref="G68:M70"/>
    <mergeCell ref="A70:B71"/>
    <mergeCell ref="A8:B8"/>
    <mergeCell ref="A9:B9"/>
    <mergeCell ref="A10:B10"/>
    <mergeCell ref="A11:B11"/>
    <mergeCell ref="A13:B15"/>
    <mergeCell ref="A27:M27"/>
    <mergeCell ref="E29:M32"/>
    <mergeCell ref="A51:B51"/>
    <mergeCell ref="E64:F66"/>
    <mergeCell ref="G64:M66"/>
    <mergeCell ref="A29:B33"/>
    <mergeCell ref="A38:B38"/>
    <mergeCell ref="A39:B39"/>
  </mergeCells>
  <conditionalFormatting sqref="A27:XFD27">
    <cfRule type="expression" dxfId="1" priority="1">
      <formula>$M$2="Rapide"</formula>
    </cfRule>
  </conditionalFormatting>
  <conditionalFormatting sqref="O27:W27">
    <cfRule type="expression" dxfId="0" priority="2">
      <formula>$M$2="Approfondie"</formula>
    </cfRule>
  </conditionalFormatting>
  <dataValidations count="13">
    <dataValidation type="textLength" allowBlank="1" showInputMessage="1" showErrorMessage="1" prompt="Rédiger ici une idée de vision en utilisant un maximum de 170 caractères." sqref="G68" xr:uid="{077D0595-4415-4CB8-860D-F1CF500ED997}">
      <formula1>0</formula1>
      <formula2>170</formula2>
    </dataValidation>
    <dataValidation type="textLength" allowBlank="1" showInputMessage="1" showErrorMessage="1" sqref="B51 B44" xr:uid="{45A3ED4D-D8DC-43BE-BB38-E77F60592B52}">
      <formula1>0</formula1>
      <formula2>50</formula2>
    </dataValidation>
    <dataValidation type="textLength" allowBlank="1" showInputMessage="1" showErrorMessage="1" prompt="Saisissez un texte de max. 50 caractères" sqref="R23:T26 T15:T19 P6:P8 S13:S19 S6:S9 R5:R10 T5:T10 R15:R19 P13:P18" xr:uid="{6DFF0F43-F595-4E65-9574-99A869BBAFBD}">
      <formula1>0</formula1>
      <formula2>50</formula2>
    </dataValidation>
    <dataValidation type="list" allowBlank="1" showInputMessage="1" showErrorMessage="1" prompt="Dans cette colonne, saisissez une fois chacun des chiffres suivant : 1, 2, 3, 4._x000a_Si la cellule s'affiche en rouge, cela signifie que vous avez saisis plusieurs fois le même chiffre." sqref="K71 M71 M49:M55 M43 K43 K49:K55" xr:uid="{D27218C1-3EE0-456A-BAB0-405CCC4175C1}">
      <formula1>"1,2,3,4"</formula1>
    </dataValidation>
    <dataValidation type="list" allowBlank="1" showInputMessage="1" showErrorMessage="1" prompt="Si le texte à droite est pertinent pour vous, sélectionner une option. _x000a_Si non, laisser vide." sqref="C35" xr:uid="{307D0C1B-6B26-423D-BC7B-796918998E3D}">
      <formula1>"Facile,Assez facile,Plutôt difficile, Difficile"</formula1>
    </dataValidation>
    <dataValidation type="list" allowBlank="1" showInputMessage="1" showErrorMessage="1" prompt="Si le texte à droite est pertinent pour vous, sélectionner une option. _x000a_Si non, laisser vide." sqref="B40:B41 B36" xr:uid="{B201480D-AD7F-466A-9E8F-B301613C7D61}">
      <formula1>"Elevée,Plutôt élevée,Existante,Plutôt faible,Très faible"</formula1>
    </dataValidation>
    <dataValidation allowBlank="1" showInputMessage="1" showErrorMessage="1" prompt="Saisie libre" sqref="A37 A42" xr:uid="{BF556EC6-81DD-4867-9A64-4E1F3D485D4F}"/>
    <dataValidation type="list" allowBlank="1" showInputMessage="1" showErrorMessage="1" prompt="Si le texte à droite est pertinent pour vous, sélectionner une option. _x000a_Si non, laisser vide." sqref="C39" xr:uid="{5FC112AB-654B-4C93-853F-CE738F7107F0}">
      <formula1>"Très bonne,Plutôt bonne,Plutôt faible,Faible"</formula1>
    </dataValidation>
    <dataValidation type="list" allowBlank="1" showInputMessage="1" showErrorMessage="1" prompt="Pour chaque ligne dont les cellules sont en jaune, saisissez un x dans la colonne la plus adaptée : _x000a_-- : importante menace_x000a_- : légère menace_x000a_0 : neutre_x000a_+ : légère opportunité_x000a_++ : importante opportunité" sqref="H72:I78 E72:E78 H69:I70 E69:E70 H60:I67 E60:E67" xr:uid="{DCC22AE9-F410-440A-AB4B-E744900C92FA}">
      <formula1>"x"</formula1>
    </dataValidation>
    <dataValidation type="list" allowBlank="1" showInputMessage="1" showErrorMessage="1" prompt="Dans cette colonne, saisissez une fois chacun des chiffres suivant : 1, 2, 3._x000a_Si la cellule s'affiche en rouge, cela signifie que vous avez saisis plusieurs fois le même chiffre." sqref="K72:K78 M72:M78 K69:K70 M69:M70 K60:K67 M60:M67" xr:uid="{57254A8F-BA64-4A53-A066-A091B798DE6D}">
      <formula1>"1,2,3,4"</formula1>
    </dataValidation>
    <dataValidation allowBlank="1" showInputMessage="1" showErrorMessage="1" prompt="Saisir un axe stratégique de maximum 60 caractères commençant par un verbe d'action." sqref="D34" xr:uid="{742B4F77-0261-4E65-84CC-204C3076459D}"/>
    <dataValidation allowBlank="1" showInputMessage="1" showErrorMessage="1" prompt="Saisir l'année de la mise en oeuvre de la mesure envisagée" sqref="E36:F42" xr:uid="{E3AC7982-6B97-444C-BE74-D5C124D766DD}"/>
    <dataValidation type="textLength" allowBlank="1" showInputMessage="1" showErrorMessage="1" prompt="Décrire la mesure à réaliser en max. 45 caractères" sqref="G36:M42" xr:uid="{608495C9-E8B8-4BCC-B74C-ADDA6874A91A}">
      <formula1>0</formula1>
      <formula2>45</formula2>
    </dataValidation>
  </dataValidations>
  <printOptions horizontalCentered="1"/>
  <pageMargins left="0.23622047244094491" right="0.23622047244094491" top="0.35433070866141736" bottom="0.55118110236220474" header="0.11811023622047245" footer="0.11811023622047245"/>
  <pageSetup paperSize="9" orientation="landscape" r:id="rId1"/>
  <headerFooter>
    <oddFooter>&amp;LStrataFRI : 6 Quelles sont les étapes prévues ?&amp;R&amp;D</oddFooter>
  </headerFooter>
  <rowBreaks count="1" manualBreakCount="1">
    <brk id="2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928EE5CB940A478E8519B488F20D45" ma:contentTypeVersion="25" ma:contentTypeDescription="Crée un document." ma:contentTypeScope="" ma:versionID="5c880014d1a43a0ba75d7e72f770635c">
  <xsd:schema xmlns:xsd="http://www.w3.org/2001/XMLSchema" xmlns:xs="http://www.w3.org/2001/XMLSchema" xmlns:p="http://schemas.microsoft.com/office/2006/metadata/properties" xmlns:ns1="http://schemas.microsoft.com/sharepoint/v3" xmlns:ns2="8394a41b-3f0a-4b2b-bcf5-d4601073836f" xmlns:ns3="1eb871fe-9463-4134-b0e8-ce628b4b5495" targetNamespace="http://schemas.microsoft.com/office/2006/metadata/properties" ma:root="true" ma:fieldsID="f2c5f12eec02fd710a7f496c11d4eb49" ns1:_="" ns2:_="" ns3:_="">
    <xsd:import namespace="http://schemas.microsoft.com/sharepoint/v3"/>
    <xsd:import namespace="8394a41b-3f0a-4b2b-bcf5-d4601073836f"/>
    <xsd:import namespace="1eb871fe-9463-4134-b0e8-ce628b4b5495"/>
    <xsd:element name="properties">
      <xsd:complexType>
        <xsd:sequence>
          <xsd:element name="documentManagement">
            <xsd:complexType>
              <xsd:all>
                <xsd:element ref="ns2:_Flow_SignoffStatus" minOccurs="0"/>
                <xsd:element ref="ns2:Th_x00e9_matique"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1:_ip_UnifiedCompliancePolicyProperties" minOccurs="0"/>
                <xsd:element ref="ns1:_ip_UnifiedCompliancePolicyUIAction" minOccurs="0"/>
                <xsd:element ref="ns2:MediaServiceObjectDetectorVersions" minOccurs="0"/>
                <xsd:element ref="ns2:MediaServiceSearchProperties"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riétés de la stratégie de conformité unifiée" ma:hidden="true" ma:internalName="_ip_UnifiedCompliancePolicyProperties" ma:readOnly="false">
      <xsd:simpleType>
        <xsd:restriction base="dms:Note"/>
      </xsd:simpleType>
    </xsd:element>
    <xsd:element name="_ip_UnifiedCompliancePolicyUIAction" ma:index="22" nillable="true" ma:displayName="Action d’interface utilisateur de la stratégie de conformité unifiée"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94a41b-3f0a-4b2b-bcf5-d4601073836f" elementFormDefault="qualified">
    <xsd:import namespace="http://schemas.microsoft.com/office/2006/documentManagement/types"/>
    <xsd:import namespace="http://schemas.microsoft.com/office/infopath/2007/PartnerControls"/>
    <xsd:element name="_Flow_SignoffStatus" ma:index="2" nillable="true" ma:displayName="État de validation" ma:internalName="_x00c9_tat_x0020_de_x0020_validation" ma:readOnly="false">
      <xsd:simpleType>
        <xsd:restriction base="dms:Text"/>
      </xsd:simpleType>
    </xsd:element>
    <xsd:element name="Th_x00e9_matique" ma:index="3" nillable="true" ma:displayName="Thématique" ma:format="Dropdown" ma:internalName="Th_x00e9_matique">
      <xsd:complexType>
        <xsd:complexContent>
          <xsd:extension base="dms:MultiChoice">
            <xsd:sequence>
              <xsd:element name="Value" maxOccurs="unbounded" minOccurs="0" nillable="true">
                <xsd:simpleType>
                  <xsd:restriction base="dms:Choice">
                    <xsd:enumeration value="Législation générale"/>
                    <xsd:enumeration value="Agriculture en général"/>
                    <xsd:enumeration value="Paiements directs &amp; autres contributions"/>
                    <xsd:enumeration value="Propriété foncière rurale &amp; bail à ferme"/>
                    <xsd:enumeration value="Améliorations structurelles"/>
                    <xsd:enumeration value="Fiscalité"/>
                    <xsd:enumeration value="Aménagement du territoire"/>
                    <xsd:enumeration value="Protection des animaux"/>
                    <xsd:enumeration value="Protection des eaux"/>
                    <xsd:enumeration value="Contrat type de travail &amp; prévoyance"/>
                  </xsd:restriction>
                </xsd:simpleType>
              </xsd:element>
            </xsd:sequence>
          </xsd:extension>
        </xsd:complexContent>
      </xsd:complex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hidden="true" ma:internalName="MediaServiceKeyPoints"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hidden="true" ma:internalName="MediaServiceAutoTags"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LengthInSeconds" ma:index="19" nillable="true" ma:displayName="Length (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lcf76f155ced4ddcb4097134ff3c332f" ma:index="28" nillable="true" ma:taxonomy="true" ma:internalName="lcf76f155ced4ddcb4097134ff3c332f" ma:taxonomyFieldName="MediaServiceImageTags" ma:displayName="Balises d’images" ma:readOnly="false" ma:fieldId="{5cf76f15-5ced-4ddc-b409-7134ff3c332f}" ma:taxonomyMulti="true" ma:sspId="6ee0a7d4-03bd-457a-9d9a-0899bbec80de" ma:termSetId="09814cd3-568e-fe90-9814-8d621ff8fb84" ma:anchorId="fba54fb3-c3e1-fe81-a776-ca4b69148c4d" ma:open="true" ma:isKeyword="false">
      <xsd:complexType>
        <xsd:sequence>
          <xsd:element ref="pc:Terms" minOccurs="0" maxOccurs="1"/>
        </xsd:sequence>
      </xsd:complex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b871fe-9463-4134-b0e8-ce628b4b5495" elementFormDefault="qualified">
    <xsd:import namespace="http://schemas.microsoft.com/office/2006/documentManagement/types"/>
    <xsd:import namespace="http://schemas.microsoft.com/office/infopath/2007/PartnerControls"/>
    <xsd:element name="SharedWithUsers" ma:index="9" nillable="true" ma:displayName="Partagé avec"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Partagé avec dé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h_x00e9_matique xmlns="8394a41b-3f0a-4b2b-bcf5-d4601073836f" xsi:nil="true"/>
    <_Flow_SignoffStatus xmlns="8394a41b-3f0a-4b2b-bcf5-d4601073836f" xsi:nil="true"/>
    <SharedWithUsers xmlns="1eb871fe-9463-4134-b0e8-ce628b4b5495">
      <UserInfo>
        <DisplayName>Berret Fabrice</DisplayName>
        <AccountId>21</AccountId>
        <AccountType/>
      </UserInfo>
      <UserInfo>
        <DisplayName>Linder Cédric</DisplayName>
        <AccountId>19</AccountId>
        <AccountType/>
      </UserInfo>
    </SharedWithUsers>
    <lcf76f155ced4ddcb4097134ff3c332f xmlns="8394a41b-3f0a-4b2b-bcf5-d4601073836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0BFDB86-E901-49CF-8AB0-498E4510539D}">
  <ds:schemaRefs>
    <ds:schemaRef ds:uri="http://schemas.microsoft.com/sharepoint/v3/contenttype/forms"/>
  </ds:schemaRefs>
</ds:datastoreItem>
</file>

<file path=customXml/itemProps2.xml><?xml version="1.0" encoding="utf-8"?>
<ds:datastoreItem xmlns:ds="http://schemas.openxmlformats.org/officeDocument/2006/customXml" ds:itemID="{01F081B8-C640-4B28-939C-10430E34C5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394a41b-3f0a-4b2b-bcf5-d4601073836f"/>
    <ds:schemaRef ds:uri="1eb871fe-9463-4134-b0e8-ce628b4b54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41835F-876C-4DAA-B48A-12AEC5199778}">
  <ds:schemaRefs>
    <ds:schemaRef ds:uri="http://schemas.microsoft.com/sharepoint/v3"/>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 ds:uri="http://schemas.openxmlformats.org/package/2006/metadata/core-properties"/>
    <ds:schemaRef ds:uri="1eb871fe-9463-4134-b0e8-ce628b4b5495"/>
    <ds:schemaRef ds:uri="8394a41b-3f0a-4b2b-bcf5-d4601073836f"/>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12</vt:i4>
      </vt:variant>
    </vt:vector>
  </HeadingPairs>
  <TitlesOfParts>
    <vt:vector size="22" baseType="lpstr">
      <vt:lpstr>Illustration de la démarche</vt:lpstr>
      <vt:lpstr>0 Synthèse &amp; cohérence</vt:lpstr>
      <vt:lpstr>1a Situation - entreprise</vt:lpstr>
      <vt:lpstr>1b Situation - exploitant-e</vt:lpstr>
      <vt:lpstr>2 Analyse du contexte</vt:lpstr>
      <vt:lpstr>3 La vision &amp; la mission</vt:lpstr>
      <vt:lpstr>4 Les objectifs quantitatifs</vt:lpstr>
      <vt:lpstr>5 Les axes stratégiques</vt:lpstr>
      <vt:lpstr>6 Les mesures à réaliser</vt:lpstr>
      <vt:lpstr>Listes et données</vt:lpstr>
      <vt:lpstr>'1a Situation - entreprise'!Impression_des_titres</vt:lpstr>
      <vt:lpstr>Liste_années_vision</vt:lpstr>
      <vt:lpstr>Liste_branches_production</vt:lpstr>
      <vt:lpstr>Liste_valeurs</vt:lpstr>
      <vt:lpstr>'0 Synthèse &amp; cohérence'!Zone_d_impression</vt:lpstr>
      <vt:lpstr>'1a Situation - entreprise'!Zone_d_impression</vt:lpstr>
      <vt:lpstr>'1b Situation - exploitant-e'!Zone_d_impression</vt:lpstr>
      <vt:lpstr>'2 Analyse du contexte'!Zone_d_impression</vt:lpstr>
      <vt:lpstr>'3 La vision &amp; la mission'!Zone_d_impression</vt:lpstr>
      <vt:lpstr>'4 Les objectifs quantitatifs'!Zone_d_impression</vt:lpstr>
      <vt:lpstr>'5 Les axes stratégiques'!Zone_d_impression</vt:lpstr>
      <vt:lpstr>'6 Les mesures à réaliser'!Zone_d_impression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Baume Claude-Alain</dc:creator>
  <cp:keywords/>
  <dc:description/>
  <cp:lastModifiedBy>Baume Claude-Alain</cp:lastModifiedBy>
  <cp:revision/>
  <cp:lastPrinted>2026-02-07T07:55:40Z</cp:lastPrinted>
  <dcterms:created xsi:type="dcterms:W3CDTF">2019-06-26T14:41:20Z</dcterms:created>
  <dcterms:modified xsi:type="dcterms:W3CDTF">2026-02-08T07:55:11Z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0x010100F0928EE5CB940A478E8519B488F20D45</vt:lpwstr>
  </property>
  <property fmtid="{D5CDD505-2E9C-101B-9397-08002B2CF9AE}" pid="3" name="MediaServiceImageTags">
    <vt:lpwstr/>
  </property>
</Properties>
</file>